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80" windowWidth="16920" windowHeight="5385" activeTab="0"/>
  </bookViews>
  <sheets>
    <sheet name="受講単位プラン" sheetId="1" r:id="rId1"/>
    <sheet name="受講プラン例 時間" sheetId="2" r:id="rId2"/>
    <sheet name="受講プラン単位" sheetId="3" r:id="rId3"/>
  </sheets>
  <definedNames>
    <definedName name="_xlnm.Print_Area" localSheetId="0">'受講単位プラン'!$A$1:$AE$270</definedName>
  </definedNames>
  <calcPr fullCalcOnLoad="1"/>
</workbook>
</file>

<file path=xl/sharedStrings.xml><?xml version="1.0" encoding="utf-8"?>
<sst xmlns="http://schemas.openxmlformats.org/spreadsheetml/2006/main" count="2029" uniqueCount="404">
  <si>
    <t>月</t>
  </si>
  <si>
    <t>電子デバイス</t>
  </si>
  <si>
    <t>集積回路設計</t>
  </si>
  <si>
    <t>地球環境学</t>
  </si>
  <si>
    <t>電力制御機器工学</t>
  </si>
  <si>
    <t>応用数学Ⅱ</t>
  </si>
  <si>
    <t>火</t>
  </si>
  <si>
    <t>水</t>
  </si>
  <si>
    <t>木</t>
  </si>
  <si>
    <t>金</t>
  </si>
  <si>
    <t>数学</t>
  </si>
  <si>
    <t>自然科学</t>
  </si>
  <si>
    <t>情報技術</t>
  </si>
  <si>
    <t>社会科学等</t>
  </si>
  <si>
    <t>専攻科演習Ⅰ（１）</t>
  </si>
  <si>
    <t>専攻科演習Ⅱ（１）</t>
  </si>
  <si>
    <t>単位合計</t>
  </si>
  <si>
    <t>英会話Ⅱ</t>
  </si>
  <si>
    <t>技術英語Ⅰ</t>
  </si>
  <si>
    <t>人文社会（6単位）</t>
  </si>
  <si>
    <t>電気電子材料</t>
  </si>
  <si>
    <t>材料強度論</t>
  </si>
  <si>
    <t>専攻科研究Ⅰ（２）</t>
  </si>
  <si>
    <t>専攻科実験Ⅰ（２）</t>
  </si>
  <si>
    <t>専攻科研究Ⅱ（２）</t>
  </si>
  <si>
    <t>専攻科研究Ⅲ（３）</t>
  </si>
  <si>
    <t>専攻科研究Ⅳ（３）</t>
  </si>
  <si>
    <t>研究実験演習実習</t>
  </si>
  <si>
    <t>人文</t>
  </si>
  <si>
    <t>社会技術</t>
  </si>
  <si>
    <t>設計　　　ｼｽﾃﾑ</t>
  </si>
  <si>
    <t>情報　論理</t>
  </si>
  <si>
    <t>材料　　バイオ</t>
  </si>
  <si>
    <t>力学　数理　解析</t>
  </si>
  <si>
    <t>受講プラン例　　　　　　　　　　　　　　　　（単位）</t>
  </si>
  <si>
    <t>語学</t>
  </si>
  <si>
    <t>マルチメディアネットワーク</t>
  </si>
  <si>
    <t>専攻科実験Ⅱ（２）</t>
  </si>
  <si>
    <t>専攻科演習Ⅲ（１）</t>
  </si>
  <si>
    <t>専攻科演習Ⅳ（１）</t>
  </si>
  <si>
    <t>基礎能力（６科目）</t>
  </si>
  <si>
    <t>基礎工学（各１科目、計６科目）</t>
  </si>
  <si>
    <t>専攻科実習　 （２）</t>
  </si>
  <si>
    <t>（4単位）</t>
  </si>
  <si>
    <t>１年次後期</t>
  </si>
  <si>
    <t>２年次前期</t>
  </si>
  <si>
    <t>２年次後期</t>
  </si>
  <si>
    <t>１年次前期</t>
  </si>
  <si>
    <t>エネルギーと社会</t>
  </si>
  <si>
    <t>英作文Ⅱ</t>
  </si>
  <si>
    <t>総合ドイツ語Ⅱ</t>
  </si>
  <si>
    <t>量子力学</t>
  </si>
  <si>
    <t>現代物理学</t>
  </si>
  <si>
    <t>英会話Ⅰ</t>
  </si>
  <si>
    <t>通信処理</t>
  </si>
  <si>
    <t>パワーエレクトリニクス特論</t>
  </si>
  <si>
    <t>総合ドイツ語</t>
  </si>
  <si>
    <t>電磁波工学Ⅰ</t>
  </si>
  <si>
    <t>歴史文化論</t>
  </si>
  <si>
    <t>技術英語Ⅱ</t>
  </si>
  <si>
    <t>英作文Ⅰ</t>
  </si>
  <si>
    <t>応用数学Ⅰ</t>
  </si>
  <si>
    <t>電磁エネルギー変換</t>
  </si>
  <si>
    <t>電磁波工学Ⅱ</t>
  </si>
  <si>
    <t>電気機器学特論</t>
  </si>
  <si>
    <t>熱統計力学</t>
  </si>
  <si>
    <t>工学倫理</t>
  </si>
  <si>
    <t>受講プラン例　　　　　　　　　　　（学習保証時間）</t>
  </si>
  <si>
    <t>研究　実験　演習　実習</t>
  </si>
  <si>
    <t>基礎能力　　　　　　　　（125時間）</t>
  </si>
  <si>
    <t>基礎工学</t>
  </si>
  <si>
    <t>社会科学等　　　　　　　　　　(125時間)</t>
  </si>
  <si>
    <t>時間    合計</t>
  </si>
  <si>
    <t>材料　　　ﾊﾞｲｵ</t>
  </si>
  <si>
    <t>人文社会</t>
  </si>
  <si>
    <t>専攻科研究Ⅰ（67.5）</t>
  </si>
  <si>
    <t>専攻科演習Ⅰ（22.5）</t>
  </si>
  <si>
    <t>専攻科実験Ⅰ（67.5）</t>
  </si>
  <si>
    <t>専攻科実習　 （67.5）</t>
  </si>
  <si>
    <t>専攻科研究Ⅱ（67.5）</t>
  </si>
  <si>
    <t>専攻科演習Ⅱ（22.5）</t>
  </si>
  <si>
    <t>専攻科研究Ⅲ（101.25）</t>
  </si>
  <si>
    <t>専攻科研究Ⅳ（101.25）</t>
  </si>
  <si>
    <t>時間合計</t>
  </si>
  <si>
    <t>社会技術</t>
  </si>
  <si>
    <t>専攻科実験Ⅱ（67.5）</t>
  </si>
  <si>
    <t>専攻科演習Ⅲ（22.5）</t>
  </si>
  <si>
    <t>専攻科演習Ⅳ（22.5）</t>
  </si>
  <si>
    <t>合計</t>
  </si>
  <si>
    <t>専攻科演習Ⅰ（１）</t>
  </si>
  <si>
    <t>専攻科実験Ⅰ（２）</t>
  </si>
  <si>
    <t>専攻科実習   （２）</t>
  </si>
  <si>
    <t>火</t>
  </si>
  <si>
    <t>水</t>
  </si>
  <si>
    <t>木</t>
  </si>
  <si>
    <t>金</t>
  </si>
  <si>
    <t>年</t>
  </si>
  <si>
    <t>年</t>
  </si>
  <si>
    <t>次</t>
  </si>
  <si>
    <t>次</t>
  </si>
  <si>
    <t>前</t>
  </si>
  <si>
    <t>期</t>
  </si>
  <si>
    <t>期</t>
  </si>
  <si>
    <t>専攻科研究Ⅱ（２）</t>
  </si>
  <si>
    <t>専攻科演習Ⅱ（１）</t>
  </si>
  <si>
    <t>専攻科実験Ⅱ（２）</t>
  </si>
  <si>
    <t>１</t>
  </si>
  <si>
    <t>後</t>
  </si>
  <si>
    <t>専攻科実験　（０）</t>
  </si>
  <si>
    <t>専攻科実習   （０）</t>
  </si>
  <si>
    <t>２</t>
  </si>
  <si>
    <t>専攻科研究Ⅲ（３）</t>
  </si>
  <si>
    <t>専攻科演習Ⅲ（１）</t>
  </si>
  <si>
    <t>専攻科研究Ⅳ（３）</t>
  </si>
  <si>
    <t>専攻科演習Ⅳ（１）</t>
  </si>
  <si>
    <t>時間</t>
  </si>
  <si>
    <t>単位</t>
  </si>
  <si>
    <t>科目名</t>
  </si>
  <si>
    <t>総合計900時間以上↑</t>
  </si>
  <si>
    <t>基礎工学（各１科目、計６科目以上）</t>
  </si>
  <si>
    <t>(4単位以上)</t>
  </si>
  <si>
    <t>番号</t>
  </si>
  <si>
    <t>語学・人文科学</t>
  </si>
  <si>
    <t xml:space="preserve">技術英語I </t>
  </si>
  <si>
    <t xml:space="preserve">技術英語II </t>
  </si>
  <si>
    <t xml:space="preserve">英作文I </t>
  </si>
  <si>
    <t xml:space="preserve">英会話I </t>
  </si>
  <si>
    <t xml:space="preserve">英作文II </t>
  </si>
  <si>
    <t>工学共通基礎</t>
  </si>
  <si>
    <t xml:space="preserve">化学データ解析 </t>
  </si>
  <si>
    <t xml:space="preserve">マルチメディア・ネットワーク </t>
  </si>
  <si>
    <t xml:space="preserve">結晶化学 </t>
  </si>
  <si>
    <t xml:space="preserve">材料強度論 </t>
  </si>
  <si>
    <t xml:space="preserve">生物化学工学 </t>
  </si>
  <si>
    <t xml:space="preserve">熱統計物理学 </t>
  </si>
  <si>
    <t xml:space="preserve">応用数学I </t>
  </si>
  <si>
    <t xml:space="preserve">応用数学II </t>
  </si>
  <si>
    <t xml:space="preserve">応用数学III </t>
  </si>
  <si>
    <t xml:space="preserve">工学倫理[前] </t>
  </si>
  <si>
    <t xml:space="preserve">工学倫理[後] </t>
  </si>
  <si>
    <t xml:space="preserve">地球環境学 </t>
  </si>
  <si>
    <t>専門工学系(機械工学)</t>
  </si>
  <si>
    <t xml:space="preserve">振動制御工学 </t>
  </si>
  <si>
    <t xml:space="preserve">システム制御工学 </t>
  </si>
  <si>
    <t xml:space="preserve">ロボット制御工学 </t>
  </si>
  <si>
    <t xml:space="preserve">適応制御工学 </t>
  </si>
  <si>
    <t xml:space="preserve">工業材料 </t>
  </si>
  <si>
    <t xml:space="preserve">表面工学 </t>
  </si>
  <si>
    <t xml:space="preserve">塑性加工学 </t>
  </si>
  <si>
    <t xml:space="preserve">音響工学 </t>
  </si>
  <si>
    <t xml:space="preserve">流体力学 </t>
  </si>
  <si>
    <t xml:space="preserve">流体エネルギ変換工学 </t>
  </si>
  <si>
    <t>専門工学系(電気電子工学)</t>
  </si>
  <si>
    <t xml:space="preserve">集積回路設計 </t>
  </si>
  <si>
    <t xml:space="preserve">パワーエレクトロニクス特論 </t>
  </si>
  <si>
    <t xml:space="preserve">電力制御機器工学 </t>
  </si>
  <si>
    <t xml:space="preserve">電磁波工学II </t>
  </si>
  <si>
    <t xml:space="preserve">通信処理 </t>
  </si>
  <si>
    <t xml:space="preserve">信号処理 </t>
  </si>
  <si>
    <t xml:space="preserve">ネットワーク </t>
  </si>
  <si>
    <t xml:space="preserve">電気電子材料 </t>
  </si>
  <si>
    <t xml:space="preserve">電気機器学特論 </t>
  </si>
  <si>
    <t xml:space="preserve">電磁波工学I </t>
  </si>
  <si>
    <t>専門工学系(情報工学)</t>
  </si>
  <si>
    <t xml:space="preserve">数値シミュレーション </t>
  </si>
  <si>
    <t xml:space="preserve">計算機アーキテクチャー </t>
  </si>
  <si>
    <t xml:space="preserve">オブジェクト指向プログラム設計 </t>
  </si>
  <si>
    <t xml:space="preserve">化学情報学 </t>
  </si>
  <si>
    <t xml:space="preserve">地理情報学 </t>
  </si>
  <si>
    <t xml:space="preserve">画像処理工学 </t>
  </si>
  <si>
    <t xml:space="preserve">プログラム言語 </t>
  </si>
  <si>
    <t xml:space="preserve">計算機システム </t>
  </si>
  <si>
    <t xml:space="preserve">アルゴリズムとデータ構造 </t>
  </si>
  <si>
    <t xml:space="preserve">計算力学 </t>
  </si>
  <si>
    <t xml:space="preserve">計算流体力学 </t>
  </si>
  <si>
    <t>専門工学系(化学・生物工学)</t>
  </si>
  <si>
    <t xml:space="preserve">有機材料設計 </t>
  </si>
  <si>
    <t xml:space="preserve">環境安全工学 </t>
  </si>
  <si>
    <t xml:space="preserve">有機化学 </t>
  </si>
  <si>
    <t xml:space="preserve">微生物工学 </t>
  </si>
  <si>
    <t xml:space="preserve">材料物理化学 </t>
  </si>
  <si>
    <t xml:space="preserve">生物生産工学 </t>
  </si>
  <si>
    <t xml:space="preserve">食品保存工学 </t>
  </si>
  <si>
    <t xml:space="preserve">反応速度論 </t>
  </si>
  <si>
    <t>-</t>
  </si>
  <si>
    <t>ｚ</t>
  </si>
  <si>
    <t>z</t>
  </si>
  <si>
    <t>月1前</t>
  </si>
  <si>
    <t>月2前</t>
  </si>
  <si>
    <t>火1前</t>
  </si>
  <si>
    <t>火2前</t>
  </si>
  <si>
    <t>水1前</t>
  </si>
  <si>
    <t>水2前</t>
  </si>
  <si>
    <t>木1前</t>
  </si>
  <si>
    <t>木2前</t>
  </si>
  <si>
    <t>金1前</t>
  </si>
  <si>
    <t>金2前</t>
  </si>
  <si>
    <t>月1後</t>
  </si>
  <si>
    <t>月2後</t>
  </si>
  <si>
    <t>火1後</t>
  </si>
  <si>
    <t>火2後</t>
  </si>
  <si>
    <t>水1後</t>
  </si>
  <si>
    <t>水2後</t>
  </si>
  <si>
    <t>木2後</t>
  </si>
  <si>
    <t>木1後</t>
  </si>
  <si>
    <t>金2後</t>
  </si>
  <si>
    <t>金1後</t>
  </si>
  <si>
    <t xml:space="preserve"> Temp</t>
  </si>
  <si>
    <t>　</t>
  </si>
  <si>
    <t>専攻科研究Ⅰ（０）</t>
  </si>
  <si>
    <t>合計62単位以上↑</t>
  </si>
  <si>
    <t>z</t>
  </si>
  <si>
    <t xml:space="preserve">エネルギーと社会 </t>
  </si>
  <si>
    <t>（有限オートマトンと言語理論）</t>
  </si>
  <si>
    <t>A</t>
  </si>
  <si>
    <t>これ以降は，前のページの表を複写して，A列をキーとして並び替えたものです。曜日順になっています</t>
  </si>
  <si>
    <t>使い方</t>
  </si>
  <si>
    <t>そうすれば，専攻科の受講プランを簡単にたてることができます。2ページ目は分野別，3ページ目は曜日別です。</t>
  </si>
  <si>
    <t>↑（必修）考える余地は実習の時期のみ</t>
  </si>
  <si>
    <t>後期合計</t>
  </si>
  <si>
    <t>前期合計</t>
  </si>
  <si>
    <t>前期合計</t>
  </si>
  <si>
    <t>区分を設けたのは，従来のJABEE規則による履修条件では，３区分それぞれについて１科目以上の履修が必要だったためです。</t>
  </si>
  <si>
    <t>現在のJABEE規則はその条件がなくなり，区分も無意味になりました。  ただし，バランスの良い取得を目指すなら，３区分それぞれ</t>
  </si>
  <si>
    <t>について１科目以上の履修を勧めたいものです。（2006.4.6に高野先生に確認をとった上で，望月がこの４行を記しました）</t>
  </si>
  <si>
    <t>↑基礎能力６科目以上、125時間以上</t>
  </si>
  <si>
    <t xml:space="preserve">総合ドイツ語I </t>
  </si>
  <si>
    <t xml:space="preserve">総合ドイツ語II </t>
  </si>
  <si>
    <t>単位と時間の小計</t>
  </si>
  <si>
    <t xml:space="preserve">     専門分野が化学だった場合は，自分の専門領域として考えることも可能です。そうした科目が幾つかあることを考慮に入れてください。</t>
  </si>
  <si>
    <t>基礎能力</t>
  </si>
  <si>
    <t>社会科学等(3区分）＞</t>
  </si>
  <si>
    <t>＜</t>
  </si>
  <si>
    <t>］</t>
  </si>
  <si>
    <t>［基礎工学（5区分）</t>
  </si>
  <si>
    <t xml:space="preserve">     そうした学生は，下の表を自分用に作り変えてください。（まずセルのロックを外してから）</t>
  </si>
  <si>
    <t>基礎能力（６科目，125時間以上）</t>
  </si>
  <si>
    <t>人文社会（6単位以上）</t>
  </si>
  <si>
    <t>社会科学等(125時間以上）</t>
  </si>
  <si>
    <t xml:space="preserve"> </t>
  </si>
  <si>
    <t>月1前  1</t>
  </si>
  <si>
    <t>月2前  2</t>
  </si>
  <si>
    <t>火1前  1</t>
  </si>
  <si>
    <t>水1前  1</t>
  </si>
  <si>
    <t>水2前  2</t>
  </si>
  <si>
    <t>木2前  2</t>
  </si>
  <si>
    <t>金1前  1</t>
  </si>
  <si>
    <t>火2前  2</t>
  </si>
  <si>
    <t>木1前  1</t>
  </si>
  <si>
    <t>金2前  2</t>
  </si>
  <si>
    <t>月1後  1</t>
  </si>
  <si>
    <t>月2後  2</t>
  </si>
  <si>
    <t>火1後  1</t>
  </si>
  <si>
    <t>火2後  2</t>
  </si>
  <si>
    <t>水1後  1</t>
  </si>
  <si>
    <t>水2後  2</t>
  </si>
  <si>
    <t>木1後  1</t>
  </si>
  <si>
    <t>木2後  2</t>
  </si>
  <si>
    <t>金1後  1</t>
  </si>
  <si>
    <t>金2後  2</t>
  </si>
  <si>
    <t>ｚ</t>
  </si>
  <si>
    <t>日</t>
  </si>
  <si>
    <t>曜</t>
  </si>
  <si>
    <t>時</t>
  </si>
  <si>
    <t>間</t>
  </si>
  <si>
    <t>判定</t>
  </si>
  <si>
    <t>入力</t>
  </si>
  <si>
    <t>記入済み</t>
  </si>
  <si>
    <t>記</t>
  </si>
  <si>
    <t>入</t>
  </si>
  <si>
    <t>済</t>
  </si>
  <si>
    <t>み</t>
  </si>
  <si>
    <t>↑５区分それぞれから1科目以上，合計6科目以上</t>
  </si>
  <si>
    <t>（必修）工学倫理2単位，社会科学と語学125時間以上↑</t>
  </si>
  <si>
    <t>単位と時間の合計</t>
  </si>
  <si>
    <t>1応用数学</t>
  </si>
  <si>
    <t>2自然科学</t>
  </si>
  <si>
    <t>3情報技術</t>
  </si>
  <si>
    <t>4設計ｼｽﾃﾑ</t>
  </si>
  <si>
    <t>5情報論理</t>
  </si>
  <si>
    <t>6材料バイオ</t>
  </si>
  <si>
    <t>7力学 数理 解析</t>
  </si>
  <si>
    <t>8社会技術</t>
  </si>
  <si>
    <t>9人文</t>
  </si>
  <si>
    <t>[0]</t>
  </si>
  <si>
    <t>※黄色のうち，専攻科実習に当たるところは，もしも１年生の夏以外に実施する場合書き換えてください。</t>
  </si>
  <si>
    <t>4設計シス</t>
  </si>
  <si>
    <t>6材料Bio</t>
  </si>
  <si>
    <t>7力学数理</t>
  </si>
  <si>
    <t>8社会技術</t>
  </si>
  <si>
    <t>に受講します</t>
  </si>
  <si>
    <t>※黄色いセル以外はロックをかけています。それ以外の編集にはロック解除が必要です。</t>
  </si>
  <si>
    <t>※ロックはしていますが，パスワードは設定していませんので，ロックは誰でも解除可能です。</t>
  </si>
  <si>
    <t>時
間</t>
  </si>
  <si>
    <t>※黄色のうち，表の左側の縦の欄には，「z」または，表後半部 (99行から253行) の緑色の欄の３桁の数字を入れてください。</t>
  </si>
  <si>
    <t>区
分
の
指
定</t>
  </si>
  <si>
    <t>注意：工学倫理は必修</t>
  </si>
  <si>
    <t>注意：この科目は「自然科学」または「社会科学」のどちらにも指定できる</t>
  </si>
  <si>
    <t>注意：この科目は「基礎能力-情報技術」または「社会科学」のどちらにも指定できる</t>
  </si>
  <si>
    <t>注意：専門工学系(情報工学)である。しかし化学・生物工学を専門光学系とする学生には，基礎能力-情報技術である</t>
  </si>
  <si>
    <t>※黄色で示された場所はロックをかけてないので，入力できます。</t>
  </si>
  <si>
    <t>※上の表の右側と下側には，単位数と履修時間の合計が表示されます。</t>
  </si>
  <si>
    <t>水1後</t>
  </si>
  <si>
    <t>水1前</t>
  </si>
  <si>
    <t xml:space="preserve">総合ドイツ語I </t>
  </si>
  <si>
    <t>月2後</t>
  </si>
  <si>
    <t xml:space="preserve">総合ドイツ語II </t>
  </si>
  <si>
    <t>金2前</t>
  </si>
  <si>
    <t>金2後</t>
  </si>
  <si>
    <t>木2前</t>
  </si>
  <si>
    <t>火2前</t>
  </si>
  <si>
    <t>月1後</t>
  </si>
  <si>
    <t>水2後</t>
  </si>
  <si>
    <t/>
  </si>
  <si>
    <t>火1前</t>
  </si>
  <si>
    <t>月1前</t>
  </si>
  <si>
    <t>木2後</t>
  </si>
  <si>
    <t>火2後</t>
  </si>
  <si>
    <t>金1前</t>
  </si>
  <si>
    <t>金1後</t>
  </si>
  <si>
    <t>水2前</t>
  </si>
  <si>
    <t xml:space="preserve">エネルギーと社会 </t>
  </si>
  <si>
    <t>月2前</t>
  </si>
  <si>
    <t>火1後</t>
  </si>
  <si>
    <t>木1後</t>
  </si>
  <si>
    <t>木1前</t>
  </si>
  <si>
    <t>（有限オートマトンと言語理論）</t>
  </si>
  <si>
    <t>[9]</t>
  </si>
  <si>
    <t>[35]</t>
  </si>
  <si>
    <t>[2]</t>
  </si>
  <si>
    <t>[1]</t>
  </si>
  <si>
    <t>[8]</t>
  </si>
  <si>
    <t>[82]</t>
  </si>
  <si>
    <t>[82]</t>
  </si>
  <si>
    <t>[83]</t>
  </si>
  <si>
    <t>[3]</t>
  </si>
  <si>
    <t>注意：化学・生物工学を専門光学系とする学生は，専門的な基礎工学の情報論理にもできる</t>
  </si>
  <si>
    <t>[4]</t>
  </si>
  <si>
    <t>[5]</t>
  </si>
  <si>
    <t>[6]</t>
  </si>
  <si>
    <t>[7]</t>
  </si>
  <si>
    <t>[43]</t>
  </si>
  <si>
    <t>[53]</t>
  </si>
  <si>
    <t>[73]</t>
  </si>
  <si>
    <t>電子デバイス（以前は水1前に実施）</t>
  </si>
  <si>
    <t>電子デバイス（以前は水1前に実施）</t>
  </si>
  <si>
    <t>電磁エネルギー変換（以前は火2後に実施）</t>
  </si>
  <si>
    <t>電磁エネルギー変換（以前は火2後に実施）</t>
  </si>
  <si>
    <r>
      <t>※2ページ目の表の</t>
    </r>
    <r>
      <rPr>
        <sz val="10"/>
        <color indexed="10"/>
        <rFont val="ＭＳ Ｐ明朝"/>
        <family val="1"/>
      </rPr>
      <t>右側の欄は現在開発途中ですが，（使用注意）</t>
    </r>
    <r>
      <rPr>
        <sz val="10"/>
        <rFont val="ＭＳ Ｐ明朝"/>
        <family val="1"/>
      </rPr>
      <t xml:space="preserve"> 科目の分類を替えるものです。３ページ目と連動していません</t>
    </r>
  </si>
  <si>
    <t>応用伝熱学←'06休み,'07のみ</t>
  </si>
  <si>
    <t>応用伝熱学←'06休み,'07のみ</t>
  </si>
  <si>
    <t>燃焼工学('08から)←(応用伝熱学)</t>
  </si>
  <si>
    <t>燃焼工学('08から)←(応用伝熱学)</t>
  </si>
  <si>
    <t xml:space="preserve">歴史文化論('07でのコマ割) </t>
  </si>
  <si>
    <t xml:space="preserve">歴史文化論('07でのコマ割) </t>
  </si>
  <si>
    <t>歴史文化論('08でのコマ割)</t>
  </si>
  <si>
    <t>歴史文化論('08でのコマ割)</t>
  </si>
  <si>
    <t xml:space="preserve">英会話II('08でのコマ割) </t>
  </si>
  <si>
    <t xml:space="preserve">英会話II('08でのコマ割) </t>
  </si>
  <si>
    <t xml:space="preserve">英会話II('07でのコマ割) </t>
  </si>
  <si>
    <t xml:space="preserve">英会話II('07でのコマ割) </t>
  </si>
  <si>
    <t>[9]</t>
  </si>
  <si>
    <t>ok</t>
  </si>
  <si>
    <t>[0]</t>
  </si>
  <si>
    <t>[35]</t>
  </si>
  <si>
    <t>注意：化学・生物工学を専門光学系とする学生は，専門的な基礎工学の情報論理にもできる</t>
  </si>
  <si>
    <t>[3]</t>
  </si>
  <si>
    <t>[2]</t>
  </si>
  <si>
    <t>[1]</t>
  </si>
  <si>
    <t>[82]</t>
  </si>
  <si>
    <t>注意：この科目は「自然科学」または「社会科学」のどちらにも指定できる</t>
  </si>
  <si>
    <t>[8]</t>
  </si>
  <si>
    <t>注意：工学倫理は必修</t>
  </si>
  <si>
    <t>[83]</t>
  </si>
  <si>
    <t>注意：この科目は「基礎能力-情報技術」または「社会科学」のどちらにも指定できる</t>
  </si>
  <si>
    <t>[4]</t>
  </si>
  <si>
    <t>[6]</t>
  </si>
  <si>
    <t>[7]</t>
  </si>
  <si>
    <t>[5]</t>
  </si>
  <si>
    <t>[43]</t>
  </si>
  <si>
    <t>注意：専門工学系(情報工学)である。しかし化学・生物工学を専門光学系とする学生には，基礎能力-情報技術である</t>
  </si>
  <si>
    <t>[53]</t>
  </si>
  <si>
    <t>[73]</t>
  </si>
  <si>
    <t>注1: 初版2007.4.11 by望月孔 （高野先生の表を基に作らせていただきました）</t>
  </si>
  <si>
    <t>注2: この表では「数学，自然科学，情報技術」という区分があるが，現在の規則では区分に意味はありません。</t>
  </si>
  <si>
    <t>注3：この表は開発版です。プランを検討する際には役立ちますが，最終的なプランが決まったら，この表とは別に自分で計算しなおしてください。</t>
  </si>
  <si>
    <t>注4：第99行目以降にある，各科目の分類は，完全に確定したものではありません。例えば，「化学データ解析」は情報技術に分類してありますが，</t>
  </si>
  <si>
    <t>2007年度入学した専攻科生のための受講表</t>
  </si>
  <si>
    <t>注5:('07.4.12) 平成17年度から平成18年度に移る際に，応用電熱学と英会話Ⅱと歴史文化論は変更があるため，それを盛り込んだ</t>
  </si>
  <si>
    <t>※このワークシートを一度このまま印刷してから使うことをお勧めします。4ページ出力されます。</t>
  </si>
  <si>
    <t>現代物理学</t>
  </si>
  <si>
    <t>量子力学</t>
  </si>
  <si>
    <t>z</t>
  </si>
  <si>
    <t>-</t>
  </si>
  <si>
    <t>注6:('07.4.12) 第7項の計算式に見られたバグを直しました。いくつかの科目名を現状に合わせました。</t>
  </si>
  <si>
    <t>実験・実習</t>
  </si>
  <si>
    <t>専攻科実習Ⅵ(1)</t>
  </si>
  <si>
    <t>専攻科実習Ⅴ(1)</t>
  </si>
  <si>
    <t xml:space="preserve">2007.4.17 望月孔 </t>
  </si>
  <si>
    <t>注7:('07.4.17) 第7項の計算式に更に見られたバグを直しました。</t>
  </si>
  <si>
    <t>注8:('07.4.17) 専攻科実習Ⅴと同Ⅵを加えました。</t>
  </si>
  <si>
    <t>専攻科実習Ⅴ(1)</t>
  </si>
  <si>
    <t>専攻科実習Ⅵ(1)</t>
  </si>
  <si>
    <t>午後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</si>
</sst>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HGS創英角ｺﾞｼｯｸUB"/>
      <family val="3"/>
    </font>
    <font>
      <sz val="10"/>
      <color indexed="10"/>
      <name val="ＭＳ Ｐ明朝"/>
      <family val="1"/>
    </font>
    <font>
      <sz val="20"/>
      <name val="ＭＳ Ｐゴシック"/>
      <family val="3"/>
    </font>
    <font>
      <i/>
      <sz val="10"/>
      <name val="HGS創英角ｺﾞｼｯｸUB"/>
      <family val="3"/>
    </font>
    <font>
      <sz val="8"/>
      <name val="ＭＳ Ｐ明朝"/>
      <family val="1"/>
    </font>
    <font>
      <sz val="10"/>
      <color indexed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7">
    <fill>
      <patternFill/>
    </fill>
    <fill>
      <patternFill patternType="gray125"/>
    </fill>
    <fill>
      <patternFill patternType="lightGray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 diagonalDown="1">
      <left>
        <color indexed="63"/>
      </left>
      <right>
        <color indexed="63"/>
      </right>
      <top style="thin"/>
      <bottom style="hair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double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 quotePrefix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 indent="1"/>
    </xf>
    <xf numFmtId="0" fontId="4" fillId="2" borderId="40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" fillId="0" borderId="0" xfId="0" applyFont="1" applyBorder="1" applyAlignment="1">
      <alignment vertical="center"/>
    </xf>
    <xf numFmtId="0" fontId="4" fillId="3" borderId="0" xfId="0" applyFont="1" applyFill="1" applyAlignment="1">
      <alignment wrapText="1"/>
    </xf>
    <xf numFmtId="0" fontId="0" fillId="0" borderId="0" xfId="0" applyAlignment="1">
      <alignment/>
    </xf>
    <xf numFmtId="0" fontId="4" fillId="0" borderId="3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wrapText="1"/>
    </xf>
    <xf numFmtId="0" fontId="4" fillId="0" borderId="44" xfId="0" applyFont="1" applyBorder="1" applyAlignment="1" quotePrefix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4" borderId="6" xfId="0" applyFont="1" applyFill="1" applyBorder="1" applyAlignment="1" applyProtection="1">
      <alignment vertical="center" wrapText="1"/>
      <protection locked="0"/>
    </xf>
    <xf numFmtId="0" fontId="4" fillId="4" borderId="8" xfId="0" applyFont="1" applyFill="1" applyBorder="1" applyAlignment="1" applyProtection="1">
      <alignment vertical="center" wrapText="1"/>
      <protection locked="0"/>
    </xf>
    <xf numFmtId="0" fontId="4" fillId="4" borderId="16" xfId="0" applyFont="1" applyFill="1" applyBorder="1" applyAlignment="1" applyProtection="1">
      <alignment vertical="center" wrapText="1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indent="1"/>
    </xf>
    <xf numFmtId="0" fontId="4" fillId="2" borderId="33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2" borderId="4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3" fillId="0" borderId="64" xfId="0" applyFont="1" applyBorder="1" applyAlignment="1">
      <alignment vertical="center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0" fontId="4" fillId="0" borderId="6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4" fillId="0" borderId="6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vertical="center" wrapText="1"/>
    </xf>
    <xf numFmtId="0" fontId="3" fillId="0" borderId="69" xfId="0" applyFont="1" applyBorder="1" applyAlignment="1">
      <alignment vertical="center"/>
    </xf>
    <xf numFmtId="0" fontId="3" fillId="2" borderId="6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0" fontId="4" fillId="6" borderId="0" xfId="0" applyFont="1" applyFill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4" borderId="0" xfId="0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4" fillId="0" borderId="56" xfId="0" applyFont="1" applyBorder="1" applyAlignment="1">
      <alignment horizontal="right"/>
    </xf>
    <xf numFmtId="0" fontId="4" fillId="0" borderId="75" xfId="0" applyFont="1" applyBorder="1" applyAlignment="1">
      <alignment horizontal="center"/>
    </xf>
    <xf numFmtId="0" fontId="4" fillId="0" borderId="57" xfId="0" applyFont="1" applyBorder="1" applyAlignment="1">
      <alignment horizontal="right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right"/>
    </xf>
    <xf numFmtId="0" fontId="4" fillId="6" borderId="0" xfId="0" applyFont="1" applyFill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19" xfId="0" applyBorder="1" applyAlignment="1">
      <alignment horizontal="center" vertical="center"/>
    </xf>
    <xf numFmtId="0" fontId="3" fillId="0" borderId="78" xfId="0" applyFont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86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75" xfId="0" applyFont="1" applyBorder="1" applyAlignment="1">
      <alignment vertical="center" wrapText="1"/>
    </xf>
    <xf numFmtId="0" fontId="4" fillId="0" borderId="9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7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875" style="5" customWidth="1"/>
    <col min="2" max="2" width="8.75390625" style="4" bestFit="1" customWidth="1"/>
    <col min="3" max="3" width="1.625" style="4" customWidth="1"/>
    <col min="4" max="4" width="3.625" style="4" customWidth="1"/>
    <col min="5" max="5" width="0.5" style="4" customWidth="1"/>
    <col min="6" max="6" width="6.00390625" style="4" customWidth="1"/>
    <col min="7" max="7" width="21.00390625" style="59" customWidth="1"/>
    <col min="8" max="8" width="3.125" style="4" customWidth="1"/>
    <col min="9" max="9" width="6.00390625" style="5" customWidth="1"/>
    <col min="10" max="10" width="3.125" style="5" customWidth="1"/>
    <col min="11" max="11" width="6.00390625" style="3" customWidth="1"/>
    <col min="12" max="12" width="3.125" style="3" customWidth="1"/>
    <col min="13" max="13" width="6.00390625" style="3" customWidth="1"/>
    <col min="14" max="14" width="3.125" style="3" customWidth="1"/>
    <col min="15" max="15" width="6.00390625" style="3" customWidth="1"/>
    <col min="16" max="16" width="3.125" style="3" customWidth="1"/>
    <col min="17" max="17" width="6.00390625" style="3" customWidth="1"/>
    <col min="18" max="18" width="3.125" style="3" customWidth="1"/>
    <col min="19" max="19" width="6.00390625" style="3" customWidth="1"/>
    <col min="20" max="20" width="3.125" style="3" customWidth="1"/>
    <col min="21" max="21" width="6.00390625" style="3" customWidth="1"/>
    <col min="22" max="22" width="3.125" style="3" customWidth="1"/>
    <col min="23" max="23" width="6.00390625" style="3" customWidth="1"/>
    <col min="24" max="24" width="3.125" style="3" customWidth="1"/>
    <col min="25" max="25" width="6.00390625" style="3" customWidth="1"/>
    <col min="26" max="26" width="3.125" style="3" customWidth="1"/>
    <col min="27" max="27" width="6.00390625" style="3" customWidth="1"/>
    <col min="28" max="28" width="3.125" style="3" customWidth="1"/>
    <col min="29" max="29" width="6.00390625" style="3" customWidth="1"/>
    <col min="30" max="30" width="4.625" style="3" customWidth="1"/>
    <col min="31" max="31" width="7.00390625" style="3" customWidth="1"/>
    <col min="32" max="32" width="1.875" style="2" customWidth="1"/>
    <col min="33" max="33" width="8.00390625" style="197" customWidth="1"/>
    <col min="34" max="34" width="8.125" style="91" customWidth="1"/>
    <col min="35" max="35" width="9.50390625" style="2" customWidth="1"/>
    <col min="36" max="36" width="3.25390625" style="2" customWidth="1"/>
    <col min="37" max="37" width="5.50390625" style="2" customWidth="1"/>
    <col min="38" max="38" width="9.00390625" style="91" customWidth="1"/>
    <col min="39" max="60" width="9.00390625" style="2" customWidth="1"/>
  </cols>
  <sheetData>
    <row r="1" spans="2:31" ht="26.25" customHeight="1">
      <c r="B1" s="108" t="s">
        <v>387</v>
      </c>
      <c r="G1" s="108"/>
      <c r="AD1" s="107"/>
      <c r="AE1" s="107" t="s">
        <v>398</v>
      </c>
    </row>
    <row r="2" spans="1:31" ht="15.75" customHeight="1">
      <c r="A2" s="93"/>
      <c r="B2" s="51" t="s">
        <v>262</v>
      </c>
      <c r="C2" s="51" t="s">
        <v>263</v>
      </c>
      <c r="D2" s="52"/>
      <c r="E2" s="52"/>
      <c r="F2" s="52" t="s">
        <v>266</v>
      </c>
      <c r="G2" s="142"/>
      <c r="H2" s="210" t="s">
        <v>27</v>
      </c>
      <c r="I2" s="211"/>
      <c r="J2" s="228" t="s">
        <v>236</v>
      </c>
      <c r="K2" s="229"/>
      <c r="L2" s="229"/>
      <c r="M2" s="229"/>
      <c r="N2" s="229"/>
      <c r="O2" s="230"/>
      <c r="P2" s="231" t="s">
        <v>119</v>
      </c>
      <c r="Q2" s="232"/>
      <c r="R2" s="232"/>
      <c r="S2" s="232"/>
      <c r="T2" s="232"/>
      <c r="U2" s="232"/>
      <c r="V2" s="232"/>
      <c r="W2" s="232"/>
      <c r="X2" s="224"/>
      <c r="Y2" s="225"/>
      <c r="Z2" s="204" t="s">
        <v>238</v>
      </c>
      <c r="AA2" s="205"/>
      <c r="AB2" s="205"/>
      <c r="AC2" s="206"/>
      <c r="AD2" s="56" t="s">
        <v>116</v>
      </c>
      <c r="AE2" s="56" t="s">
        <v>115</v>
      </c>
    </row>
    <row r="3" spans="1:60" s="88" customFormat="1" ht="15.75" customHeight="1">
      <c r="A3" s="94"/>
      <c r="B3" s="83" t="s">
        <v>261</v>
      </c>
      <c r="C3" s="83" t="s">
        <v>264</v>
      </c>
      <c r="D3" s="84"/>
      <c r="E3" s="84"/>
      <c r="F3" s="89" t="s">
        <v>265</v>
      </c>
      <c r="G3" s="143" t="s">
        <v>117</v>
      </c>
      <c r="H3" s="212"/>
      <c r="I3" s="203"/>
      <c r="J3" s="215" t="s">
        <v>275</v>
      </c>
      <c r="K3" s="219"/>
      <c r="L3" s="215" t="s">
        <v>276</v>
      </c>
      <c r="M3" s="219"/>
      <c r="N3" s="215" t="s">
        <v>277</v>
      </c>
      <c r="O3" s="219"/>
      <c r="P3" s="215" t="s">
        <v>278</v>
      </c>
      <c r="Q3" s="219"/>
      <c r="R3" s="215" t="s">
        <v>279</v>
      </c>
      <c r="S3" s="219"/>
      <c r="T3" s="215" t="s">
        <v>280</v>
      </c>
      <c r="U3" s="219"/>
      <c r="V3" s="222" t="s">
        <v>281</v>
      </c>
      <c r="W3" s="219"/>
      <c r="X3" s="207" t="s">
        <v>237</v>
      </c>
      <c r="Y3" s="208"/>
      <c r="Z3" s="208"/>
      <c r="AA3" s="209"/>
      <c r="AB3" s="215" t="s">
        <v>35</v>
      </c>
      <c r="AC3" s="216"/>
      <c r="AD3" s="85" t="s">
        <v>88</v>
      </c>
      <c r="AE3" s="86" t="s">
        <v>88</v>
      </c>
      <c r="AF3" s="87"/>
      <c r="AG3" s="198"/>
      <c r="AI3" s="87"/>
      <c r="AJ3" s="87"/>
      <c r="AK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</row>
    <row r="4" spans="1:37" ht="15.75" customHeight="1" thickBot="1">
      <c r="A4" s="95"/>
      <c r="B4" s="50"/>
      <c r="C4" s="50"/>
      <c r="D4" s="181" t="s">
        <v>121</v>
      </c>
      <c r="E4" s="89" t="s">
        <v>207</v>
      </c>
      <c r="F4" s="89" t="s">
        <v>208</v>
      </c>
      <c r="G4" s="143"/>
      <c r="H4" s="226"/>
      <c r="I4" s="227"/>
      <c r="J4" s="220"/>
      <c r="K4" s="221"/>
      <c r="L4" s="220"/>
      <c r="M4" s="221"/>
      <c r="N4" s="220"/>
      <c r="O4" s="221"/>
      <c r="P4" s="220"/>
      <c r="Q4" s="221"/>
      <c r="R4" s="220"/>
      <c r="S4" s="221"/>
      <c r="T4" s="220"/>
      <c r="U4" s="221"/>
      <c r="V4" s="220"/>
      <c r="W4" s="221"/>
      <c r="X4" s="223" t="s">
        <v>282</v>
      </c>
      <c r="Y4" s="214"/>
      <c r="Z4" s="213" t="s">
        <v>283</v>
      </c>
      <c r="AA4" s="214"/>
      <c r="AB4" s="217" t="s">
        <v>120</v>
      </c>
      <c r="AC4" s="218"/>
      <c r="AD4" s="55"/>
      <c r="AE4" s="55"/>
      <c r="AG4" s="198"/>
      <c r="AH4" s="88"/>
      <c r="AI4" s="87"/>
      <c r="AJ4" s="87"/>
      <c r="AK4" s="87"/>
    </row>
    <row r="5" spans="1:37" ht="15.75" customHeight="1" thickTop="1">
      <c r="A5" s="96"/>
      <c r="B5" s="64" t="s">
        <v>0</v>
      </c>
      <c r="C5" s="178" t="s">
        <v>240</v>
      </c>
      <c r="D5" s="109" t="s">
        <v>185</v>
      </c>
      <c r="E5" s="15">
        <f aca="true" t="shared" si="0" ref="E5:E14">LOOKUP(D5,$D$109:$D$193,$E$109:$E$193)</f>
        <v>85</v>
      </c>
      <c r="F5" s="182">
        <f aca="true" t="shared" si="1" ref="F5:F14">IF(INDEX(F$109:F$193,$E5)=0,"",IF(INDEX(F$109:F$193,$E5)=MID(C5,1,3),"ok","枠注意"))</f>
      </c>
      <c r="G5" s="144" t="str">
        <f aca="true" t="shared" si="2" ref="G5:G14">IF(INDEX(G$109:G$193,$E5)=0,"",INDEX(G$109:G$193,$E5))</f>
        <v>-</v>
      </c>
      <c r="H5" s="134"/>
      <c r="I5" s="61"/>
      <c r="J5" s="121">
        <f aca="true" t="shared" si="3" ref="J5:S14">IF(INDEX(J$109:J$193,$E5)=0,"",INDEX(J$109:J$193,$E5))</f>
      </c>
      <c r="K5" s="122">
        <f t="shared" si="3"/>
      </c>
      <c r="L5" s="121">
        <f t="shared" si="3"/>
      </c>
      <c r="M5" s="122">
        <f t="shared" si="3"/>
      </c>
      <c r="N5" s="121">
        <f t="shared" si="3"/>
      </c>
      <c r="O5" s="122">
        <f t="shared" si="3"/>
      </c>
      <c r="P5" s="121">
        <f t="shared" si="3"/>
      </c>
      <c r="Q5" s="122">
        <f t="shared" si="3"/>
      </c>
      <c r="R5" s="121">
        <f t="shared" si="3"/>
      </c>
      <c r="S5" s="122">
        <f t="shared" si="3"/>
      </c>
      <c r="T5" s="121">
        <f aca="true" t="shared" si="4" ref="T5:AC14">IF(INDEX(T$109:T$193,$E5)=0,"",INDEX(T$109:T$193,$E5))</f>
      </c>
      <c r="U5" s="122">
        <f t="shared" si="4"/>
      </c>
      <c r="V5" s="121">
        <f t="shared" si="4"/>
      </c>
      <c r="W5" s="122">
        <f t="shared" si="4"/>
      </c>
      <c r="X5" s="121">
        <f t="shared" si="4"/>
      </c>
      <c r="Y5" s="122">
        <f t="shared" si="4"/>
      </c>
      <c r="Z5" s="121">
        <f t="shared" si="4"/>
      </c>
      <c r="AA5" s="122">
        <f t="shared" si="4"/>
      </c>
      <c r="AB5" s="17">
        <f t="shared" si="4"/>
      </c>
      <c r="AC5" s="154">
        <f t="shared" si="4"/>
      </c>
      <c r="AD5" s="70">
        <f>IF(SUM(H5:AB5)=0,"",SUM(H5,J5,L5,N5,P5,R5,T5,V5,X5,Z5,AB5))</f>
      </c>
      <c r="AE5" s="70">
        <f>IF(SUM(I5:AC5)=0,"",SUM(I5,K5,M5,O5,Q5,S5,U5,W5,Y5,AA5,AC5))</f>
      </c>
      <c r="AG5" s="198">
        <f aca="true" t="shared" si="5" ref="AG5:AG14">IF(INDEX(AH$109:AH$193,$E5)=0,"",INDEX(AH$109:AH$193,$E5))</f>
      </c>
      <c r="AH5" s="88"/>
      <c r="AI5" s="87"/>
      <c r="AJ5" s="87"/>
      <c r="AK5" s="87"/>
    </row>
    <row r="6" spans="1:37" ht="15.75" customHeight="1">
      <c r="A6" s="67" t="s">
        <v>106</v>
      </c>
      <c r="B6" s="65" t="s">
        <v>239</v>
      </c>
      <c r="C6" s="179" t="s">
        <v>241</v>
      </c>
      <c r="D6" s="110">
        <v>422</v>
      </c>
      <c r="E6" s="19">
        <f t="shared" si="0"/>
        <v>57</v>
      </c>
      <c r="F6" s="183" t="str">
        <f t="shared" si="1"/>
        <v>ok</v>
      </c>
      <c r="G6" s="145" t="str">
        <f t="shared" si="2"/>
        <v>電気電子材料 </v>
      </c>
      <c r="H6" s="135"/>
      <c r="I6" s="62"/>
      <c r="J6" s="123">
        <f t="shared" si="3"/>
      </c>
      <c r="K6" s="124">
        <f t="shared" si="3"/>
      </c>
      <c r="L6" s="21">
        <f t="shared" si="3"/>
      </c>
      <c r="M6" s="124">
        <f t="shared" si="3"/>
      </c>
      <c r="N6" s="21">
        <f t="shared" si="3"/>
      </c>
      <c r="O6" s="124">
        <f t="shared" si="3"/>
      </c>
      <c r="P6" s="21">
        <f t="shared" si="3"/>
      </c>
      <c r="Q6" s="124">
        <f t="shared" si="3"/>
      </c>
      <c r="R6" s="21">
        <f t="shared" si="3"/>
      </c>
      <c r="S6" s="124">
        <f t="shared" si="3"/>
      </c>
      <c r="T6" s="21">
        <f t="shared" si="4"/>
        <v>2</v>
      </c>
      <c r="U6" s="124">
        <f t="shared" si="4"/>
        <v>22.5</v>
      </c>
      <c r="V6" s="21">
        <f t="shared" si="4"/>
      </c>
      <c r="W6" s="124">
        <f t="shared" si="4"/>
      </c>
      <c r="X6" s="21">
        <f t="shared" si="4"/>
      </c>
      <c r="Y6" s="124">
        <f t="shared" si="4"/>
      </c>
      <c r="Z6" s="21">
        <f t="shared" si="4"/>
      </c>
      <c r="AA6" s="124">
        <f t="shared" si="4"/>
      </c>
      <c r="AB6" s="21">
        <f t="shared" si="4"/>
      </c>
      <c r="AC6" s="155">
        <f t="shared" si="4"/>
      </c>
      <c r="AD6" s="71">
        <f aca="true" t="shared" si="6" ref="AD6:AD19">IF(SUM(H6:AB6)=0,"",SUM(H6,J6,L6,N6,P6,R6,T6,V6,X6,Z6,AB6))</f>
        <v>2</v>
      </c>
      <c r="AE6" s="71">
        <f aca="true" t="shared" si="7" ref="AE6:AE19">IF(SUM(I6:AC6)=0,"",SUM(I6,K6,M6,O6,Q6,S6,U6,W6,Y6,AA6,AC6))</f>
        <v>22.5</v>
      </c>
      <c r="AG6" s="198" t="str">
        <f t="shared" si="5"/>
        <v>専門工学系(電気電子工学)</v>
      </c>
      <c r="AH6" s="88"/>
      <c r="AI6" s="87"/>
      <c r="AJ6" s="87"/>
      <c r="AK6" s="87"/>
    </row>
    <row r="7" spans="1:37" ht="15.75" customHeight="1">
      <c r="A7" s="92" t="s">
        <v>97</v>
      </c>
      <c r="B7" s="66" t="s">
        <v>92</v>
      </c>
      <c r="C7" s="179" t="s">
        <v>242</v>
      </c>
      <c r="D7" s="110">
        <v>222</v>
      </c>
      <c r="E7" s="19">
        <f t="shared" si="0"/>
        <v>19</v>
      </c>
      <c r="F7" s="183" t="str">
        <f t="shared" si="1"/>
        <v>ok</v>
      </c>
      <c r="G7" s="145" t="str">
        <f t="shared" si="2"/>
        <v>マルチメディア・ネットワーク </v>
      </c>
      <c r="H7" s="135"/>
      <c r="I7" s="62"/>
      <c r="J7" s="123">
        <f t="shared" si="3"/>
      </c>
      <c r="K7" s="124">
        <f t="shared" si="3"/>
      </c>
      <c r="L7" s="21">
        <f t="shared" si="3"/>
      </c>
      <c r="M7" s="124">
        <f t="shared" si="3"/>
      </c>
      <c r="N7" s="21">
        <f t="shared" si="3"/>
        <v>2</v>
      </c>
      <c r="O7" s="124">
        <f t="shared" si="3"/>
        <v>22.5</v>
      </c>
      <c r="P7" s="21">
        <f t="shared" si="3"/>
      </c>
      <c r="Q7" s="124">
        <f t="shared" si="3"/>
      </c>
      <c r="R7" s="21">
        <f t="shared" si="3"/>
      </c>
      <c r="S7" s="124">
        <f t="shared" si="3"/>
      </c>
      <c r="T7" s="21">
        <f t="shared" si="4"/>
      </c>
      <c r="U7" s="124">
        <f t="shared" si="4"/>
      </c>
      <c r="V7" s="21">
        <f t="shared" si="4"/>
      </c>
      <c r="W7" s="124">
        <f t="shared" si="4"/>
      </c>
      <c r="X7" s="21">
        <f t="shared" si="4"/>
      </c>
      <c r="Y7" s="124">
        <f t="shared" si="4"/>
      </c>
      <c r="Z7" s="21">
        <f t="shared" si="4"/>
      </c>
      <c r="AA7" s="124">
        <f t="shared" si="4"/>
      </c>
      <c r="AB7" s="21">
        <f t="shared" si="4"/>
      </c>
      <c r="AC7" s="155">
        <f t="shared" si="4"/>
      </c>
      <c r="AD7" s="71">
        <f t="shared" si="6"/>
        <v>2</v>
      </c>
      <c r="AE7" s="71">
        <f t="shared" si="7"/>
        <v>22.5</v>
      </c>
      <c r="AG7" s="198">
        <f t="shared" si="5"/>
      </c>
      <c r="AH7" s="88"/>
      <c r="AI7" s="87"/>
      <c r="AJ7" s="87"/>
      <c r="AK7" s="87"/>
    </row>
    <row r="8" spans="1:37" ht="15.75" customHeight="1">
      <c r="A8" s="92" t="s">
        <v>99</v>
      </c>
      <c r="B8" s="65" t="s">
        <v>239</v>
      </c>
      <c r="C8" s="179" t="s">
        <v>247</v>
      </c>
      <c r="D8" s="110" t="s">
        <v>260</v>
      </c>
      <c r="E8" s="19">
        <f t="shared" si="0"/>
        <v>85</v>
      </c>
      <c r="F8" s="183">
        <f t="shared" si="1"/>
      </c>
      <c r="G8" s="145" t="str">
        <f t="shared" si="2"/>
        <v>-</v>
      </c>
      <c r="H8" s="135"/>
      <c r="I8" s="62"/>
      <c r="J8" s="123">
        <f t="shared" si="3"/>
      </c>
      <c r="K8" s="124">
        <f t="shared" si="3"/>
      </c>
      <c r="L8" s="21">
        <f t="shared" si="3"/>
      </c>
      <c r="M8" s="124">
        <f t="shared" si="3"/>
      </c>
      <c r="N8" s="21">
        <f t="shared" si="3"/>
      </c>
      <c r="O8" s="124">
        <f t="shared" si="3"/>
      </c>
      <c r="P8" s="21">
        <f t="shared" si="3"/>
      </c>
      <c r="Q8" s="124">
        <f t="shared" si="3"/>
      </c>
      <c r="R8" s="21">
        <f t="shared" si="3"/>
      </c>
      <c r="S8" s="124">
        <f t="shared" si="3"/>
      </c>
      <c r="T8" s="21">
        <f t="shared" si="4"/>
      </c>
      <c r="U8" s="124">
        <f t="shared" si="4"/>
      </c>
      <c r="V8" s="21">
        <f t="shared" si="4"/>
      </c>
      <c r="W8" s="124">
        <f t="shared" si="4"/>
      </c>
      <c r="X8" s="21">
        <f t="shared" si="4"/>
      </c>
      <c r="Y8" s="124">
        <f t="shared" si="4"/>
      </c>
      <c r="Z8" s="21">
        <f t="shared" si="4"/>
      </c>
      <c r="AA8" s="124">
        <f t="shared" si="4"/>
      </c>
      <c r="AB8" s="21">
        <f t="shared" si="4"/>
      </c>
      <c r="AC8" s="155">
        <f t="shared" si="4"/>
      </c>
      <c r="AD8" s="71">
        <f t="shared" si="6"/>
      </c>
      <c r="AE8" s="71">
        <f t="shared" si="7"/>
      </c>
      <c r="AG8" s="198">
        <f t="shared" si="5"/>
      </c>
      <c r="AH8" s="88"/>
      <c r="AI8" s="87"/>
      <c r="AJ8" s="87"/>
      <c r="AK8" s="87"/>
    </row>
    <row r="9" spans="1:37" ht="15.75" customHeight="1">
      <c r="A9" s="92" t="s">
        <v>100</v>
      </c>
      <c r="B9" s="66" t="s">
        <v>93</v>
      </c>
      <c r="C9" s="179" t="s">
        <v>243</v>
      </c>
      <c r="D9" s="110">
        <v>421</v>
      </c>
      <c r="E9" s="19">
        <f t="shared" si="0"/>
        <v>56</v>
      </c>
      <c r="F9" s="183" t="str">
        <f t="shared" si="1"/>
        <v>枠注意</v>
      </c>
      <c r="G9" s="145" t="str">
        <f t="shared" si="2"/>
        <v>電子デバイス（以前は水1前に実施）</v>
      </c>
      <c r="H9" s="136"/>
      <c r="I9" s="63"/>
      <c r="J9" s="125">
        <f t="shared" si="3"/>
      </c>
      <c r="K9" s="126">
        <f t="shared" si="3"/>
      </c>
      <c r="L9" s="25">
        <f t="shared" si="3"/>
      </c>
      <c r="M9" s="126">
        <f t="shared" si="3"/>
      </c>
      <c r="N9" s="25">
        <f t="shared" si="3"/>
      </c>
      <c r="O9" s="126">
        <f t="shared" si="3"/>
      </c>
      <c r="P9" s="25">
        <f t="shared" si="3"/>
      </c>
      <c r="Q9" s="126">
        <f t="shared" si="3"/>
      </c>
      <c r="R9" s="25">
        <f t="shared" si="3"/>
      </c>
      <c r="S9" s="126">
        <f t="shared" si="3"/>
      </c>
      <c r="T9" s="25">
        <f t="shared" si="4"/>
        <v>2</v>
      </c>
      <c r="U9" s="126">
        <f t="shared" si="4"/>
        <v>22.5</v>
      </c>
      <c r="V9" s="25">
        <f t="shared" si="4"/>
      </c>
      <c r="W9" s="126">
        <f t="shared" si="4"/>
      </c>
      <c r="X9" s="25">
        <f t="shared" si="4"/>
      </c>
      <c r="Y9" s="126">
        <f t="shared" si="4"/>
      </c>
      <c r="Z9" s="25">
        <f t="shared" si="4"/>
      </c>
      <c r="AA9" s="126">
        <f t="shared" si="4"/>
      </c>
      <c r="AB9" s="25">
        <f t="shared" si="4"/>
      </c>
      <c r="AC9" s="156">
        <f t="shared" si="4"/>
      </c>
      <c r="AD9" s="72">
        <f t="shared" si="6"/>
        <v>2</v>
      </c>
      <c r="AE9" s="72">
        <f t="shared" si="7"/>
        <v>22.5</v>
      </c>
      <c r="AG9" s="198" t="str">
        <f t="shared" si="5"/>
        <v>専門工学系(電気電子工学)</v>
      </c>
      <c r="AH9" s="88"/>
      <c r="AI9" s="87"/>
      <c r="AJ9" s="87"/>
      <c r="AK9" s="87"/>
    </row>
    <row r="10" spans="1:37" ht="15.75" customHeight="1">
      <c r="A10" s="92" t="s">
        <v>102</v>
      </c>
      <c r="B10" s="65" t="s">
        <v>239</v>
      </c>
      <c r="C10" s="179" t="s">
        <v>244</v>
      </c>
      <c r="D10" s="110">
        <v>411</v>
      </c>
      <c r="E10" s="19">
        <f t="shared" si="0"/>
        <v>54</v>
      </c>
      <c r="F10" s="183" t="str">
        <f t="shared" si="1"/>
        <v>ok</v>
      </c>
      <c r="G10" s="145" t="str">
        <f t="shared" si="2"/>
        <v>通信処理 </v>
      </c>
      <c r="H10" s="135"/>
      <c r="I10" s="62"/>
      <c r="J10" s="123">
        <f t="shared" si="3"/>
      </c>
      <c r="K10" s="124">
        <f t="shared" si="3"/>
      </c>
      <c r="L10" s="21">
        <f t="shared" si="3"/>
      </c>
      <c r="M10" s="124">
        <f t="shared" si="3"/>
      </c>
      <c r="N10" s="21">
        <f t="shared" si="3"/>
      </c>
      <c r="O10" s="124">
        <f t="shared" si="3"/>
      </c>
      <c r="P10" s="21">
        <f t="shared" si="3"/>
      </c>
      <c r="Q10" s="124">
        <f t="shared" si="3"/>
      </c>
      <c r="R10" s="21">
        <f t="shared" si="3"/>
        <v>2</v>
      </c>
      <c r="S10" s="124">
        <f t="shared" si="3"/>
        <v>22.5</v>
      </c>
      <c r="T10" s="21">
        <f t="shared" si="4"/>
      </c>
      <c r="U10" s="124">
        <f t="shared" si="4"/>
      </c>
      <c r="V10" s="21">
        <f t="shared" si="4"/>
      </c>
      <c r="W10" s="124">
        <f t="shared" si="4"/>
      </c>
      <c r="X10" s="21">
        <f t="shared" si="4"/>
      </c>
      <c r="Y10" s="124">
        <f t="shared" si="4"/>
      </c>
      <c r="Z10" s="21">
        <f t="shared" si="4"/>
      </c>
      <c r="AA10" s="124">
        <f t="shared" si="4"/>
      </c>
      <c r="AB10" s="21">
        <f t="shared" si="4"/>
      </c>
      <c r="AC10" s="155">
        <f t="shared" si="4"/>
      </c>
      <c r="AD10" s="71">
        <f t="shared" si="6"/>
        <v>2</v>
      </c>
      <c r="AE10" s="71">
        <f t="shared" si="7"/>
        <v>22.5</v>
      </c>
      <c r="AG10" s="198" t="str">
        <f t="shared" si="5"/>
        <v>専門工学系(電気電子工学)</v>
      </c>
      <c r="AH10" s="88"/>
      <c r="AI10" s="87"/>
      <c r="AJ10" s="87"/>
      <c r="AK10" s="87"/>
    </row>
    <row r="11" spans="1:60" s="13" customFormat="1" ht="15.75" customHeight="1">
      <c r="A11" s="92"/>
      <c r="B11" s="66" t="s">
        <v>94</v>
      </c>
      <c r="C11" s="179" t="s">
        <v>248</v>
      </c>
      <c r="D11" s="110" t="s">
        <v>185</v>
      </c>
      <c r="E11" s="19">
        <f t="shared" si="0"/>
        <v>85</v>
      </c>
      <c r="F11" s="183">
        <f t="shared" si="1"/>
      </c>
      <c r="G11" s="145" t="str">
        <f t="shared" si="2"/>
        <v>-</v>
      </c>
      <c r="H11" s="135"/>
      <c r="I11" s="62"/>
      <c r="J11" s="123">
        <f t="shared" si="3"/>
      </c>
      <c r="K11" s="124">
        <f t="shared" si="3"/>
      </c>
      <c r="L11" s="21">
        <f t="shared" si="3"/>
      </c>
      <c r="M11" s="124">
        <f t="shared" si="3"/>
      </c>
      <c r="N11" s="21">
        <f t="shared" si="3"/>
      </c>
      <c r="O11" s="124">
        <f t="shared" si="3"/>
      </c>
      <c r="P11" s="21">
        <f t="shared" si="3"/>
      </c>
      <c r="Q11" s="124">
        <f t="shared" si="3"/>
      </c>
      <c r="R11" s="21">
        <f t="shared" si="3"/>
      </c>
      <c r="S11" s="124">
        <f t="shared" si="3"/>
      </c>
      <c r="T11" s="21">
        <f t="shared" si="4"/>
      </c>
      <c r="U11" s="124">
        <f t="shared" si="4"/>
      </c>
      <c r="V11" s="21">
        <f t="shared" si="4"/>
      </c>
      <c r="W11" s="124">
        <f t="shared" si="4"/>
      </c>
      <c r="X11" s="21">
        <f t="shared" si="4"/>
      </c>
      <c r="Y11" s="124">
        <f t="shared" si="4"/>
      </c>
      <c r="Z11" s="21">
        <f t="shared" si="4"/>
      </c>
      <c r="AA11" s="124">
        <f t="shared" si="4"/>
      </c>
      <c r="AB11" s="21">
        <f t="shared" si="4"/>
      </c>
      <c r="AC11" s="155">
        <f t="shared" si="4"/>
      </c>
      <c r="AD11" s="71">
        <f t="shared" si="6"/>
      </c>
      <c r="AE11" s="71">
        <f t="shared" si="7"/>
      </c>
      <c r="AF11" s="12"/>
      <c r="AG11" s="198">
        <f t="shared" si="5"/>
      </c>
      <c r="AH11" s="88"/>
      <c r="AI11" s="87"/>
      <c r="AJ11" s="87"/>
      <c r="AK11" s="87"/>
      <c r="AL11" s="91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spans="1:60" s="13" customFormat="1" ht="15.75" customHeight="1">
      <c r="A12" s="92"/>
      <c r="B12" s="65" t="s">
        <v>239</v>
      </c>
      <c r="C12" s="179" t="s">
        <v>245</v>
      </c>
      <c r="D12" s="110">
        <v>115</v>
      </c>
      <c r="E12" s="19">
        <f t="shared" si="0"/>
        <v>11</v>
      </c>
      <c r="F12" s="183" t="str">
        <f t="shared" si="1"/>
        <v>ok</v>
      </c>
      <c r="G12" s="145" t="str">
        <f t="shared" si="2"/>
        <v>英作文I </v>
      </c>
      <c r="H12" s="135"/>
      <c r="I12" s="62"/>
      <c r="J12" s="123">
        <f t="shared" si="3"/>
      </c>
      <c r="K12" s="124">
        <f t="shared" si="3"/>
      </c>
      <c r="L12" s="21">
        <f t="shared" si="3"/>
      </c>
      <c r="M12" s="124">
        <f t="shared" si="3"/>
      </c>
      <c r="N12" s="21">
        <f t="shared" si="3"/>
      </c>
      <c r="O12" s="124">
        <f t="shared" si="3"/>
      </c>
      <c r="P12" s="21">
        <f t="shared" si="3"/>
      </c>
      <c r="Q12" s="124">
        <f t="shared" si="3"/>
      </c>
      <c r="R12" s="21">
        <f t="shared" si="3"/>
      </c>
      <c r="S12" s="124">
        <f t="shared" si="3"/>
      </c>
      <c r="T12" s="21">
        <f t="shared" si="4"/>
      </c>
      <c r="U12" s="124">
        <f t="shared" si="4"/>
      </c>
      <c r="V12" s="21">
        <f t="shared" si="4"/>
      </c>
      <c r="W12" s="124">
        <f t="shared" si="4"/>
      </c>
      <c r="X12" s="21">
        <f t="shared" si="4"/>
      </c>
      <c r="Y12" s="124">
        <f t="shared" si="4"/>
      </c>
      <c r="Z12" s="21">
        <f t="shared" si="4"/>
      </c>
      <c r="AA12" s="124">
        <f t="shared" si="4"/>
      </c>
      <c r="AB12" s="21">
        <f t="shared" si="4"/>
        <v>1</v>
      </c>
      <c r="AC12" s="155">
        <f t="shared" si="4"/>
        <v>22.5</v>
      </c>
      <c r="AD12" s="71">
        <f t="shared" si="6"/>
        <v>1</v>
      </c>
      <c r="AE12" s="71">
        <f t="shared" si="7"/>
        <v>22.5</v>
      </c>
      <c r="AF12" s="12"/>
      <c r="AG12" s="198">
        <f t="shared" si="5"/>
      </c>
      <c r="AH12" s="88"/>
      <c r="AI12" s="87"/>
      <c r="AJ12" s="87"/>
      <c r="AK12" s="87"/>
      <c r="AL12" s="91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</row>
    <row r="13" spans="1:60" s="13" customFormat="1" ht="15.75" customHeight="1">
      <c r="A13" s="92"/>
      <c r="B13" s="66" t="s">
        <v>95</v>
      </c>
      <c r="C13" s="179" t="s">
        <v>246</v>
      </c>
      <c r="D13" s="110">
        <v>241</v>
      </c>
      <c r="E13" s="19">
        <f t="shared" si="0"/>
        <v>26</v>
      </c>
      <c r="F13" s="183" t="str">
        <f>IF(INDEX(F$109:F$193,$E13)=0,"",IF(INDEX(F$109:F$193,$E13)=MID(C13,1,3),"ok","枠注意"))</f>
        <v>ok</v>
      </c>
      <c r="G13" s="145" t="str">
        <f t="shared" si="2"/>
        <v>応用数学I </v>
      </c>
      <c r="H13" s="135"/>
      <c r="I13" s="62"/>
      <c r="J13" s="123">
        <f t="shared" si="3"/>
        <v>2</v>
      </c>
      <c r="K13" s="124">
        <f t="shared" si="3"/>
        <v>22.5</v>
      </c>
      <c r="L13" s="21">
        <f t="shared" si="3"/>
      </c>
      <c r="M13" s="124">
        <f t="shared" si="3"/>
      </c>
      <c r="N13" s="21">
        <f t="shared" si="3"/>
      </c>
      <c r="O13" s="124">
        <f t="shared" si="3"/>
      </c>
      <c r="P13" s="21">
        <f t="shared" si="3"/>
      </c>
      <c r="Q13" s="124">
        <f t="shared" si="3"/>
      </c>
      <c r="R13" s="21">
        <f t="shared" si="3"/>
      </c>
      <c r="S13" s="124">
        <f t="shared" si="3"/>
      </c>
      <c r="T13" s="21">
        <f t="shared" si="4"/>
      </c>
      <c r="U13" s="124">
        <f t="shared" si="4"/>
      </c>
      <c r="V13" s="21">
        <f t="shared" si="4"/>
      </c>
      <c r="W13" s="124">
        <f t="shared" si="4"/>
      </c>
      <c r="X13" s="21">
        <f t="shared" si="4"/>
      </c>
      <c r="Y13" s="124">
        <f t="shared" si="4"/>
      </c>
      <c r="Z13" s="21">
        <f t="shared" si="4"/>
      </c>
      <c r="AA13" s="124">
        <f t="shared" si="4"/>
      </c>
      <c r="AB13" s="21">
        <f t="shared" si="4"/>
      </c>
      <c r="AC13" s="155">
        <f t="shared" si="4"/>
      </c>
      <c r="AD13" s="71">
        <f t="shared" si="6"/>
        <v>2</v>
      </c>
      <c r="AE13" s="71">
        <f t="shared" si="7"/>
        <v>22.5</v>
      </c>
      <c r="AF13" s="12"/>
      <c r="AG13" s="198">
        <f t="shared" si="5"/>
      </c>
      <c r="AH13" s="88"/>
      <c r="AI13" s="87"/>
      <c r="AJ13" s="87"/>
      <c r="AK13" s="87"/>
      <c r="AL13" s="91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</row>
    <row r="14" spans="1:60" s="13" customFormat="1" ht="15.75" customHeight="1">
      <c r="A14" s="92"/>
      <c r="B14" s="53" t="s">
        <v>239</v>
      </c>
      <c r="C14" s="180" t="s">
        <v>249</v>
      </c>
      <c r="D14" s="111" t="s">
        <v>185</v>
      </c>
      <c r="E14" s="77">
        <f t="shared" si="0"/>
        <v>85</v>
      </c>
      <c r="F14" s="184">
        <f>IF(INDEX(F$109:F$193,$E14)=0,"",IF(INDEX(F$109:F$193,$E14)=MID(C14,1,3),"ok","枠注意"))</f>
      </c>
      <c r="G14" s="146" t="str">
        <f>IF(INDEX(G$109:G$193,$E14)=0,"",INDEX(G$109:G$193,$E14))</f>
        <v>-</v>
      </c>
      <c r="H14" s="137"/>
      <c r="I14" s="78"/>
      <c r="J14" s="127">
        <f t="shared" si="3"/>
      </c>
      <c r="K14" s="128">
        <f t="shared" si="3"/>
      </c>
      <c r="L14" s="35">
        <f t="shared" si="3"/>
      </c>
      <c r="M14" s="128">
        <f t="shared" si="3"/>
      </c>
      <c r="N14" s="35">
        <f t="shared" si="3"/>
      </c>
      <c r="O14" s="128">
        <f t="shared" si="3"/>
      </c>
      <c r="P14" s="35">
        <f t="shared" si="3"/>
      </c>
      <c r="Q14" s="128">
        <f t="shared" si="3"/>
      </c>
      <c r="R14" s="35">
        <f t="shared" si="3"/>
      </c>
      <c r="S14" s="128">
        <f t="shared" si="3"/>
      </c>
      <c r="T14" s="35">
        <f t="shared" si="4"/>
      </c>
      <c r="U14" s="128">
        <f t="shared" si="4"/>
      </c>
      <c r="V14" s="35">
        <f t="shared" si="4"/>
      </c>
      <c r="W14" s="128">
        <f t="shared" si="4"/>
      </c>
      <c r="X14" s="35">
        <f t="shared" si="4"/>
      </c>
      <c r="Y14" s="128">
        <f t="shared" si="4"/>
      </c>
      <c r="Z14" s="35">
        <f t="shared" si="4"/>
      </c>
      <c r="AA14" s="128">
        <f t="shared" si="4"/>
      </c>
      <c r="AB14" s="35">
        <f t="shared" si="4"/>
      </c>
      <c r="AC14" s="157">
        <f t="shared" si="4"/>
      </c>
      <c r="AD14" s="79">
        <f t="shared" si="6"/>
      </c>
      <c r="AE14" s="79">
        <f t="shared" si="7"/>
      </c>
      <c r="AF14" s="12"/>
      <c r="AG14" s="198">
        <f t="shared" si="5"/>
      </c>
      <c r="AH14" s="88"/>
      <c r="AI14" s="87"/>
      <c r="AJ14" s="87"/>
      <c r="AK14" s="87"/>
      <c r="AL14" s="91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1:60" s="13" customFormat="1" ht="15.75" customHeight="1">
      <c r="A15" s="97"/>
      <c r="B15" s="75"/>
      <c r="C15" s="75"/>
      <c r="D15" s="75"/>
      <c r="E15" s="75"/>
      <c r="F15" s="185"/>
      <c r="G15" s="147" t="s">
        <v>209</v>
      </c>
      <c r="H15" s="138">
        <v>2</v>
      </c>
      <c r="I15" s="130">
        <v>67.5</v>
      </c>
      <c r="J15" s="129"/>
      <c r="K15" s="130"/>
      <c r="L15" s="119"/>
      <c r="M15" s="130"/>
      <c r="N15" s="119"/>
      <c r="O15" s="130"/>
      <c r="P15" s="119"/>
      <c r="Q15" s="130"/>
      <c r="R15" s="119"/>
      <c r="S15" s="130"/>
      <c r="T15" s="119"/>
      <c r="U15" s="130"/>
      <c r="V15" s="119"/>
      <c r="W15" s="130"/>
      <c r="X15" s="119"/>
      <c r="Y15" s="130"/>
      <c r="Z15" s="119"/>
      <c r="AA15" s="130"/>
      <c r="AB15" s="119"/>
      <c r="AC15" s="158"/>
      <c r="AD15" s="76">
        <f t="shared" si="6"/>
        <v>2</v>
      </c>
      <c r="AE15" s="76">
        <f t="shared" si="7"/>
        <v>67.5</v>
      </c>
      <c r="AF15" s="12"/>
      <c r="AG15" s="198"/>
      <c r="AH15" s="88"/>
      <c r="AI15" s="87"/>
      <c r="AJ15" s="87"/>
      <c r="AK15" s="87"/>
      <c r="AL15" s="80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1:60" s="13" customFormat="1" ht="15.75" customHeight="1">
      <c r="A16" s="97"/>
      <c r="B16" s="49"/>
      <c r="C16" s="49"/>
      <c r="D16" s="49"/>
      <c r="E16" s="49"/>
      <c r="F16" s="186"/>
      <c r="G16" s="148" t="s">
        <v>89</v>
      </c>
      <c r="H16" s="135">
        <v>1</v>
      </c>
      <c r="I16" s="124">
        <v>22.5</v>
      </c>
      <c r="J16" s="58"/>
      <c r="K16" s="124"/>
      <c r="L16" s="21"/>
      <c r="M16" s="124"/>
      <c r="N16" s="21"/>
      <c r="O16" s="124"/>
      <c r="P16" s="21"/>
      <c r="Q16" s="124"/>
      <c r="R16" s="21"/>
      <c r="S16" s="124"/>
      <c r="T16" s="21"/>
      <c r="U16" s="124"/>
      <c r="V16" s="21"/>
      <c r="W16" s="124"/>
      <c r="X16" s="21"/>
      <c r="Y16" s="124"/>
      <c r="Z16" s="21"/>
      <c r="AA16" s="124"/>
      <c r="AB16" s="21"/>
      <c r="AC16" s="155"/>
      <c r="AD16" s="71">
        <f t="shared" si="6"/>
        <v>1</v>
      </c>
      <c r="AE16" s="71">
        <f t="shared" si="7"/>
        <v>22.5</v>
      </c>
      <c r="AF16" s="12"/>
      <c r="AG16" s="198"/>
      <c r="AH16" s="88"/>
      <c r="AI16" s="87"/>
      <c r="AJ16" s="87"/>
      <c r="AK16" s="87"/>
      <c r="AL16" s="80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1:60" s="13" customFormat="1" ht="15.75" customHeight="1">
      <c r="A17" s="97"/>
      <c r="B17" s="49"/>
      <c r="C17" s="49" t="s">
        <v>403</v>
      </c>
      <c r="D17" s="110" t="s">
        <v>185</v>
      </c>
      <c r="E17" s="19">
        <f>IF(AND(D17&gt;90,D17&lt;93),D17-90,85)</f>
        <v>85</v>
      </c>
      <c r="F17" s="183">
        <f>IF(INDEX(F$109:F$193,$E17)=0,"",IF(INDEX(F$109:F$193,$E17)=MID(C17,1,3),"ok","枠注意"))</f>
      </c>
      <c r="G17" s="145" t="str">
        <f>IF(INDEX(G$109:G$193,$E17)=0,"",INDEX(G$109:G$193,$E17))</f>
        <v>-</v>
      </c>
      <c r="H17" s="135">
        <f>IF(E17&lt;3,1,0)</f>
        <v>0</v>
      </c>
      <c r="I17" s="124">
        <f>IF(E17&lt;3,22.5,"")</f>
      </c>
      <c r="J17" s="58"/>
      <c r="K17" s="124"/>
      <c r="L17" s="21"/>
      <c r="M17" s="124"/>
      <c r="N17" s="21"/>
      <c r="O17" s="124"/>
      <c r="P17" s="21"/>
      <c r="Q17" s="124"/>
      <c r="R17" s="21"/>
      <c r="S17" s="124"/>
      <c r="T17" s="21"/>
      <c r="U17" s="124"/>
      <c r="V17" s="21"/>
      <c r="W17" s="124"/>
      <c r="X17" s="21"/>
      <c r="Y17" s="124"/>
      <c r="Z17" s="21"/>
      <c r="AA17" s="124"/>
      <c r="AB17" s="21"/>
      <c r="AC17" s="155"/>
      <c r="AD17" s="71">
        <f>IF(SUM(H17:AB17)=0,"",SUM(H17,J17,L17,N17,P17,R17,T17,V17,X17,Z17,AB17))</f>
      </c>
      <c r="AE17" s="71">
        <f>IF(SUM(I17:AC17)=0,"",SUM(I17,K17,M17,O17,Q17,S17,U17,W17,Y17,AA17,AC17))</f>
      </c>
      <c r="AF17" s="12"/>
      <c r="AG17" s="198"/>
      <c r="AH17" s="88"/>
      <c r="AI17" s="87"/>
      <c r="AJ17" s="87"/>
      <c r="AK17" s="87"/>
      <c r="AL17" s="80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1:60" s="13" customFormat="1" ht="15.75" customHeight="1">
      <c r="A18" s="97"/>
      <c r="B18" s="49"/>
      <c r="C18" s="49"/>
      <c r="D18" s="49"/>
      <c r="E18" s="49"/>
      <c r="F18" s="186"/>
      <c r="G18" s="148" t="s">
        <v>90</v>
      </c>
      <c r="H18" s="135">
        <v>2</v>
      </c>
      <c r="I18" s="124">
        <v>67.5</v>
      </c>
      <c r="J18" s="131"/>
      <c r="K18" s="124"/>
      <c r="L18" s="21"/>
      <c r="M18" s="124"/>
      <c r="N18" s="21"/>
      <c r="O18" s="124"/>
      <c r="P18" s="21"/>
      <c r="Q18" s="124"/>
      <c r="R18" s="21"/>
      <c r="S18" s="124"/>
      <c r="T18" s="21"/>
      <c r="U18" s="124"/>
      <c r="V18" s="21"/>
      <c r="W18" s="124"/>
      <c r="X18" s="21"/>
      <c r="Y18" s="124"/>
      <c r="Z18" s="21"/>
      <c r="AA18" s="124"/>
      <c r="AB18" s="21"/>
      <c r="AC18" s="155"/>
      <c r="AD18" s="71">
        <f t="shared" si="6"/>
        <v>2</v>
      </c>
      <c r="AE18" s="71">
        <f t="shared" si="7"/>
        <v>67.5</v>
      </c>
      <c r="AF18" s="12"/>
      <c r="AG18" s="198"/>
      <c r="AH18" s="88"/>
      <c r="AI18" s="87"/>
      <c r="AJ18" s="87"/>
      <c r="AK18" s="87"/>
      <c r="AL18" s="80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60" s="13" customFormat="1" ht="15.75" customHeight="1">
      <c r="A19" s="97"/>
      <c r="B19" s="54"/>
      <c r="C19" s="54"/>
      <c r="D19" s="54"/>
      <c r="E19" s="54"/>
      <c r="F19" s="187"/>
      <c r="G19" s="149" t="s">
        <v>91</v>
      </c>
      <c r="H19" s="140">
        <v>2</v>
      </c>
      <c r="I19" s="153">
        <v>67.5</v>
      </c>
      <c r="J19" s="132"/>
      <c r="K19" s="133"/>
      <c r="L19" s="35"/>
      <c r="M19" s="128"/>
      <c r="N19" s="27"/>
      <c r="O19" s="133"/>
      <c r="P19" s="35"/>
      <c r="Q19" s="128"/>
      <c r="R19" s="35"/>
      <c r="S19" s="128"/>
      <c r="T19" s="35"/>
      <c r="U19" s="128"/>
      <c r="V19" s="35"/>
      <c r="W19" s="128"/>
      <c r="X19" s="35"/>
      <c r="Y19" s="128"/>
      <c r="Z19" s="35"/>
      <c r="AA19" s="128"/>
      <c r="AB19" s="27"/>
      <c r="AC19" s="159"/>
      <c r="AD19" s="73">
        <f t="shared" si="6"/>
        <v>2</v>
      </c>
      <c r="AE19" s="73">
        <f t="shared" si="7"/>
        <v>67.5</v>
      </c>
      <c r="AF19" s="12"/>
      <c r="AG19" s="198"/>
      <c r="AH19" s="88"/>
      <c r="AI19" s="87"/>
      <c r="AJ19" s="87"/>
      <c r="AK19" s="87"/>
      <c r="AL19" s="80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1:60" s="13" customFormat="1" ht="15.75" customHeight="1" thickBot="1">
      <c r="A20" s="98"/>
      <c r="B20" s="60"/>
      <c r="C20" s="60"/>
      <c r="D20" s="60"/>
      <c r="E20" s="60"/>
      <c r="F20" s="188"/>
      <c r="G20" s="150" t="s">
        <v>221</v>
      </c>
      <c r="H20" s="141"/>
      <c r="I20" s="117"/>
      <c r="J20" s="120"/>
      <c r="K20" s="117"/>
      <c r="L20" s="120"/>
      <c r="M20" s="117"/>
      <c r="N20" s="120"/>
      <c r="O20" s="117"/>
      <c r="P20" s="120"/>
      <c r="Q20" s="117"/>
      <c r="R20" s="120"/>
      <c r="S20" s="117"/>
      <c r="T20" s="120"/>
      <c r="U20" s="117"/>
      <c r="V20" s="120"/>
      <c r="W20" s="117"/>
      <c r="X20" s="120"/>
      <c r="Y20" s="117"/>
      <c r="Z20" s="120"/>
      <c r="AA20" s="117"/>
      <c r="AB20" s="120"/>
      <c r="AC20" s="139"/>
      <c r="AD20" s="74">
        <f>SUM(AD5:AD19)</f>
        <v>18</v>
      </c>
      <c r="AE20" s="74">
        <f>SUM(AE5:AE19)</f>
        <v>360</v>
      </c>
      <c r="AF20" s="12"/>
      <c r="AG20" s="198"/>
      <c r="AH20" s="88"/>
      <c r="AI20" s="87"/>
      <c r="AJ20" s="87"/>
      <c r="AK20" s="87"/>
      <c r="AL20" s="80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38" ht="15.75" customHeight="1" thickTop="1">
      <c r="A21" s="96"/>
      <c r="B21" s="64" t="s">
        <v>0</v>
      </c>
      <c r="C21" s="178" t="s">
        <v>250</v>
      </c>
      <c r="D21" s="109">
        <v>117</v>
      </c>
      <c r="E21" s="15">
        <f aca="true" t="shared" si="8" ref="E21:E30">LOOKUP(D21,$D$109:$D$193,$E$109:$E$193)</f>
        <v>13</v>
      </c>
      <c r="F21" s="182" t="str">
        <f aca="true" t="shared" si="9" ref="F21:F30">IF(INDEX(F$109:F$193,$E21)=0,"",IF(INDEX(F$109:F$193,$E21)=MID(C21,1,3),"ok","枠注意"))</f>
        <v>ok</v>
      </c>
      <c r="G21" s="144" t="str">
        <f aca="true" t="shared" si="10" ref="G21:G30">IF(INDEX(G$109:G$193,$E21)=0,"",INDEX(G$109:G$193,$E21))</f>
        <v>英作文II </v>
      </c>
      <c r="H21" s="134"/>
      <c r="I21" s="61"/>
      <c r="J21" s="121">
        <f aca="true" t="shared" si="11" ref="J21:S30">IF(INDEX(J$109:J$193,$E21)=0,"",INDEX(J$109:J$193,$E21))</f>
      </c>
      <c r="K21" s="122">
        <f t="shared" si="11"/>
      </c>
      <c r="L21" s="121">
        <f t="shared" si="11"/>
      </c>
      <c r="M21" s="122">
        <f t="shared" si="11"/>
      </c>
      <c r="N21" s="121">
        <f t="shared" si="11"/>
      </c>
      <c r="O21" s="122">
        <f t="shared" si="11"/>
      </c>
      <c r="P21" s="121">
        <f t="shared" si="11"/>
      </c>
      <c r="Q21" s="122">
        <f t="shared" si="11"/>
      </c>
      <c r="R21" s="121">
        <f t="shared" si="11"/>
      </c>
      <c r="S21" s="122">
        <f t="shared" si="11"/>
      </c>
      <c r="T21" s="121">
        <f aca="true" t="shared" si="12" ref="T21:AC30">IF(INDEX(T$109:T$193,$E21)=0,"",INDEX(T$109:T$193,$E21))</f>
      </c>
      <c r="U21" s="122">
        <f t="shared" si="12"/>
      </c>
      <c r="V21" s="121">
        <f t="shared" si="12"/>
      </c>
      <c r="W21" s="122">
        <f t="shared" si="12"/>
      </c>
      <c r="X21" s="121">
        <f t="shared" si="12"/>
      </c>
      <c r="Y21" s="122">
        <f t="shared" si="12"/>
      </c>
      <c r="Z21" s="121">
        <f t="shared" si="12"/>
      </c>
      <c r="AA21" s="122">
        <f t="shared" si="12"/>
      </c>
      <c r="AB21" s="17">
        <f t="shared" si="12"/>
        <v>1</v>
      </c>
      <c r="AC21" s="154">
        <f t="shared" si="12"/>
        <v>22.5</v>
      </c>
      <c r="AD21" s="70">
        <f>IF(SUM(H21:AB21)=0,"",SUM(H21,J21,L21,N21,P21,R21,T21,V21,X21,Z21,AB21))</f>
        <v>1</v>
      </c>
      <c r="AE21" s="70">
        <f>IF(SUM(I21:AC21)=0,"",SUM(I21,K21,M21,O21,Q21,S21,U21,W21,Y21,AA21,AC21))</f>
        <v>22.5</v>
      </c>
      <c r="AG21" s="198">
        <f aca="true" t="shared" si="13" ref="AG21:AG30">IF(INDEX(AH$109:AH$193,$E21)=0,"",INDEX(AH$109:AH$193,$E21))</f>
      </c>
      <c r="AH21" s="88"/>
      <c r="AI21" s="87"/>
      <c r="AJ21" s="87"/>
      <c r="AK21" s="87"/>
      <c r="AL21" s="80"/>
    </row>
    <row r="22" spans="1:38" ht="15.75" customHeight="1">
      <c r="A22" s="67" t="s">
        <v>106</v>
      </c>
      <c r="B22" s="65" t="s">
        <v>239</v>
      </c>
      <c r="C22" s="179" t="s">
        <v>251</v>
      </c>
      <c r="D22" s="110">
        <v>112</v>
      </c>
      <c r="E22" s="19">
        <f t="shared" si="8"/>
        <v>8</v>
      </c>
      <c r="F22" s="183" t="str">
        <f t="shared" si="9"/>
        <v>ok</v>
      </c>
      <c r="G22" s="145" t="str">
        <f t="shared" si="10"/>
        <v>総合ドイツ語II </v>
      </c>
      <c r="H22" s="135"/>
      <c r="I22" s="62"/>
      <c r="J22" s="123">
        <f t="shared" si="11"/>
      </c>
      <c r="K22" s="124">
        <f t="shared" si="11"/>
      </c>
      <c r="L22" s="21">
        <f t="shared" si="11"/>
      </c>
      <c r="M22" s="124">
        <f t="shared" si="11"/>
      </c>
      <c r="N22" s="21">
        <f t="shared" si="11"/>
      </c>
      <c r="O22" s="124">
        <f t="shared" si="11"/>
      </c>
      <c r="P22" s="21">
        <f t="shared" si="11"/>
      </c>
      <c r="Q22" s="124">
        <f t="shared" si="11"/>
      </c>
      <c r="R22" s="21">
        <f t="shared" si="11"/>
      </c>
      <c r="S22" s="124">
        <f t="shared" si="11"/>
      </c>
      <c r="T22" s="21">
        <f t="shared" si="12"/>
      </c>
      <c r="U22" s="124">
        <f t="shared" si="12"/>
      </c>
      <c r="V22" s="21">
        <f t="shared" si="12"/>
      </c>
      <c r="W22" s="124">
        <f t="shared" si="12"/>
      </c>
      <c r="X22" s="21">
        <f t="shared" si="12"/>
      </c>
      <c r="Y22" s="124">
        <f t="shared" si="12"/>
      </c>
      <c r="Z22" s="21">
        <f t="shared" si="12"/>
      </c>
      <c r="AA22" s="124">
        <f t="shared" si="12"/>
      </c>
      <c r="AB22" s="21">
        <f t="shared" si="12"/>
        <v>1</v>
      </c>
      <c r="AC22" s="155">
        <f t="shared" si="12"/>
        <v>22.5</v>
      </c>
      <c r="AD22" s="71">
        <f aca="true" t="shared" si="14" ref="AD22:AD35">IF(SUM(H22:AB22)=0,"",SUM(H22,J22,L22,N22,P22,R22,T22,V22,X22,Z22,AB22))</f>
        <v>1</v>
      </c>
      <c r="AE22" s="71">
        <f aca="true" t="shared" si="15" ref="AE22:AE35">IF(SUM(I22:AC22)=0,"",SUM(I22,K22,M22,O22,Q22,S22,U22,W22,Y22,AA22,AC22))</f>
        <v>22.5</v>
      </c>
      <c r="AG22" s="198">
        <f t="shared" si="13"/>
      </c>
      <c r="AH22" s="88"/>
      <c r="AI22" s="87"/>
      <c r="AJ22" s="87"/>
      <c r="AK22" s="87"/>
      <c r="AL22" s="80"/>
    </row>
    <row r="23" spans="1:38" ht="15.75" customHeight="1">
      <c r="A23" s="92" t="s">
        <v>96</v>
      </c>
      <c r="B23" s="66" t="s">
        <v>92</v>
      </c>
      <c r="C23" s="179" t="s">
        <v>252</v>
      </c>
      <c r="D23" s="110">
        <v>263</v>
      </c>
      <c r="E23" s="19">
        <f t="shared" si="8"/>
        <v>31</v>
      </c>
      <c r="F23" s="183" t="str">
        <f t="shared" si="9"/>
        <v>ok</v>
      </c>
      <c r="G23" s="145" t="str">
        <f t="shared" si="10"/>
        <v>工学倫理[後] </v>
      </c>
      <c r="H23" s="135"/>
      <c r="I23" s="62"/>
      <c r="J23" s="123">
        <f t="shared" si="11"/>
      </c>
      <c r="K23" s="124">
        <f t="shared" si="11"/>
      </c>
      <c r="L23" s="21">
        <f t="shared" si="11"/>
      </c>
      <c r="M23" s="124">
        <f t="shared" si="11"/>
      </c>
      <c r="N23" s="21">
        <f t="shared" si="11"/>
      </c>
      <c r="O23" s="124">
        <f t="shared" si="11"/>
      </c>
      <c r="P23" s="21">
        <f t="shared" si="11"/>
      </c>
      <c r="Q23" s="124">
        <f t="shared" si="11"/>
      </c>
      <c r="R23" s="21">
        <f t="shared" si="11"/>
      </c>
      <c r="S23" s="124">
        <f t="shared" si="11"/>
      </c>
      <c r="T23" s="21">
        <f t="shared" si="12"/>
      </c>
      <c r="U23" s="124">
        <f t="shared" si="12"/>
      </c>
      <c r="V23" s="21">
        <f t="shared" si="12"/>
      </c>
      <c r="W23" s="124">
        <f t="shared" si="12"/>
      </c>
      <c r="X23" s="21">
        <f t="shared" si="12"/>
        <v>2</v>
      </c>
      <c r="Y23" s="124">
        <f t="shared" si="12"/>
        <v>22.5</v>
      </c>
      <c r="Z23" s="21">
        <f t="shared" si="12"/>
      </c>
      <c r="AA23" s="124">
        <f t="shared" si="12"/>
      </c>
      <c r="AB23" s="21">
        <f t="shared" si="12"/>
      </c>
      <c r="AC23" s="155">
        <f t="shared" si="12"/>
      </c>
      <c r="AD23" s="71">
        <f t="shared" si="14"/>
        <v>2</v>
      </c>
      <c r="AE23" s="71">
        <f t="shared" si="15"/>
        <v>22.5</v>
      </c>
      <c r="AG23" s="198" t="str">
        <f t="shared" si="13"/>
        <v>注意：工学倫理は必修</v>
      </c>
      <c r="AH23" s="88"/>
      <c r="AI23" s="87"/>
      <c r="AJ23" s="87"/>
      <c r="AK23" s="87"/>
      <c r="AL23" s="80"/>
    </row>
    <row r="24" spans="1:38" ht="15.75" customHeight="1">
      <c r="A24" s="92" t="s">
        <v>98</v>
      </c>
      <c r="B24" s="65" t="s">
        <v>239</v>
      </c>
      <c r="C24" s="179" t="s">
        <v>253</v>
      </c>
      <c r="D24" s="110" t="s">
        <v>185</v>
      </c>
      <c r="E24" s="19">
        <f t="shared" si="8"/>
        <v>85</v>
      </c>
      <c r="F24" s="183">
        <f t="shared" si="9"/>
      </c>
      <c r="G24" s="145" t="str">
        <f t="shared" si="10"/>
        <v>-</v>
      </c>
      <c r="H24" s="135"/>
      <c r="I24" s="62"/>
      <c r="J24" s="123">
        <f t="shared" si="11"/>
      </c>
      <c r="K24" s="124">
        <f t="shared" si="11"/>
      </c>
      <c r="L24" s="21">
        <f t="shared" si="11"/>
      </c>
      <c r="M24" s="124">
        <f t="shared" si="11"/>
      </c>
      <c r="N24" s="21">
        <f t="shared" si="11"/>
      </c>
      <c r="O24" s="124">
        <f t="shared" si="11"/>
      </c>
      <c r="P24" s="21">
        <f t="shared" si="11"/>
      </c>
      <c r="Q24" s="124">
        <f t="shared" si="11"/>
      </c>
      <c r="R24" s="21">
        <f t="shared" si="11"/>
      </c>
      <c r="S24" s="124">
        <f t="shared" si="11"/>
      </c>
      <c r="T24" s="21">
        <f t="shared" si="12"/>
      </c>
      <c r="U24" s="124">
        <f t="shared" si="12"/>
      </c>
      <c r="V24" s="21">
        <f t="shared" si="12"/>
      </c>
      <c r="W24" s="124">
        <f t="shared" si="12"/>
      </c>
      <c r="X24" s="21">
        <f t="shared" si="12"/>
      </c>
      <c r="Y24" s="124">
        <f t="shared" si="12"/>
      </c>
      <c r="Z24" s="21">
        <f t="shared" si="12"/>
      </c>
      <c r="AA24" s="124">
        <f t="shared" si="12"/>
      </c>
      <c r="AB24" s="21">
        <f t="shared" si="12"/>
      </c>
      <c r="AC24" s="155">
        <f t="shared" si="12"/>
      </c>
      <c r="AD24" s="71">
        <f t="shared" si="14"/>
      </c>
      <c r="AE24" s="71">
        <f t="shared" si="15"/>
      </c>
      <c r="AG24" s="198">
        <f t="shared" si="13"/>
      </c>
      <c r="AH24" s="88"/>
      <c r="AI24" s="87"/>
      <c r="AJ24" s="87"/>
      <c r="AK24" s="87"/>
      <c r="AL24" s="80"/>
    </row>
    <row r="25" spans="1:38" ht="15.75" customHeight="1">
      <c r="A25" s="92" t="s">
        <v>107</v>
      </c>
      <c r="B25" s="66" t="s">
        <v>93</v>
      </c>
      <c r="C25" s="179" t="s">
        <v>254</v>
      </c>
      <c r="D25" s="110">
        <v>101</v>
      </c>
      <c r="E25" s="19">
        <f t="shared" si="8"/>
        <v>5</v>
      </c>
      <c r="F25" s="183" t="str">
        <f t="shared" si="9"/>
        <v>ok</v>
      </c>
      <c r="G25" s="145" t="str">
        <f t="shared" si="10"/>
        <v>歴史文化論('07でのコマ割) </v>
      </c>
      <c r="H25" s="136"/>
      <c r="I25" s="63"/>
      <c r="J25" s="125">
        <f t="shared" si="11"/>
      </c>
      <c r="K25" s="126">
        <f t="shared" si="11"/>
      </c>
      <c r="L25" s="25">
        <f t="shared" si="11"/>
      </c>
      <c r="M25" s="126">
        <f t="shared" si="11"/>
      </c>
      <c r="N25" s="25">
        <f t="shared" si="11"/>
      </c>
      <c r="O25" s="126">
        <f t="shared" si="11"/>
      </c>
      <c r="P25" s="25">
        <f t="shared" si="11"/>
      </c>
      <c r="Q25" s="126">
        <f t="shared" si="11"/>
      </c>
      <c r="R25" s="25">
        <f t="shared" si="11"/>
      </c>
      <c r="S25" s="126">
        <f t="shared" si="11"/>
      </c>
      <c r="T25" s="25">
        <f t="shared" si="12"/>
      </c>
      <c r="U25" s="126">
        <f t="shared" si="12"/>
      </c>
      <c r="V25" s="25">
        <f t="shared" si="12"/>
      </c>
      <c r="W25" s="126">
        <f t="shared" si="12"/>
      </c>
      <c r="X25" s="25">
        <f t="shared" si="12"/>
      </c>
      <c r="Y25" s="126">
        <f t="shared" si="12"/>
      </c>
      <c r="Z25" s="25">
        <f t="shared" si="12"/>
        <v>2</v>
      </c>
      <c r="AA25" s="126">
        <f t="shared" si="12"/>
        <v>22.5</v>
      </c>
      <c r="AB25" s="25">
        <f t="shared" si="12"/>
      </c>
      <c r="AC25" s="156">
        <f t="shared" si="12"/>
      </c>
      <c r="AD25" s="72">
        <f t="shared" si="14"/>
        <v>2</v>
      </c>
      <c r="AE25" s="72">
        <f t="shared" si="15"/>
        <v>22.5</v>
      </c>
      <c r="AG25" s="198">
        <f t="shared" si="13"/>
      </c>
      <c r="AH25" s="88"/>
      <c r="AI25" s="87"/>
      <c r="AJ25" s="87"/>
      <c r="AK25" s="87"/>
      <c r="AL25" s="80"/>
    </row>
    <row r="26" spans="1:38" ht="15.75" customHeight="1">
      <c r="A26" s="92" t="s">
        <v>101</v>
      </c>
      <c r="B26" s="65" t="s">
        <v>239</v>
      </c>
      <c r="C26" s="179" t="s">
        <v>255</v>
      </c>
      <c r="D26" s="110" t="s">
        <v>185</v>
      </c>
      <c r="E26" s="19">
        <f t="shared" si="8"/>
        <v>85</v>
      </c>
      <c r="F26" s="183">
        <f t="shared" si="9"/>
      </c>
      <c r="G26" s="145" t="str">
        <f t="shared" si="10"/>
        <v>-</v>
      </c>
      <c r="H26" s="135"/>
      <c r="I26" s="62"/>
      <c r="J26" s="123">
        <f t="shared" si="11"/>
      </c>
      <c r="K26" s="124">
        <f t="shared" si="11"/>
      </c>
      <c r="L26" s="21">
        <f t="shared" si="11"/>
      </c>
      <c r="M26" s="124">
        <f t="shared" si="11"/>
      </c>
      <c r="N26" s="21">
        <f t="shared" si="11"/>
      </c>
      <c r="O26" s="124">
        <f t="shared" si="11"/>
      </c>
      <c r="P26" s="21">
        <f t="shared" si="11"/>
      </c>
      <c r="Q26" s="124">
        <f t="shared" si="11"/>
      </c>
      <c r="R26" s="21">
        <f t="shared" si="11"/>
      </c>
      <c r="S26" s="124">
        <f t="shared" si="11"/>
      </c>
      <c r="T26" s="21">
        <f t="shared" si="12"/>
      </c>
      <c r="U26" s="124">
        <f t="shared" si="12"/>
      </c>
      <c r="V26" s="21">
        <f t="shared" si="12"/>
      </c>
      <c r="W26" s="124">
        <f t="shared" si="12"/>
      </c>
      <c r="X26" s="21">
        <f t="shared" si="12"/>
      </c>
      <c r="Y26" s="124">
        <f t="shared" si="12"/>
      </c>
      <c r="Z26" s="21">
        <f t="shared" si="12"/>
      </c>
      <c r="AA26" s="124">
        <f t="shared" si="12"/>
      </c>
      <c r="AB26" s="21">
        <f t="shared" si="12"/>
      </c>
      <c r="AC26" s="155">
        <f t="shared" si="12"/>
      </c>
      <c r="AD26" s="71">
        <f t="shared" si="14"/>
      </c>
      <c r="AE26" s="71">
        <f t="shared" si="15"/>
      </c>
      <c r="AG26" s="198">
        <f t="shared" si="13"/>
      </c>
      <c r="AH26" s="88"/>
      <c r="AI26" s="87"/>
      <c r="AJ26" s="87"/>
      <c r="AK26" s="87"/>
      <c r="AL26" s="80"/>
    </row>
    <row r="27" spans="1:60" s="13" customFormat="1" ht="15.75" customHeight="1">
      <c r="A27" s="92"/>
      <c r="B27" s="66" t="s">
        <v>94</v>
      </c>
      <c r="C27" s="179" t="s">
        <v>256</v>
      </c>
      <c r="D27" s="110">
        <v>264</v>
      </c>
      <c r="E27" s="19">
        <f t="shared" si="8"/>
        <v>32</v>
      </c>
      <c r="F27" s="183" t="str">
        <f t="shared" si="9"/>
        <v>ok</v>
      </c>
      <c r="G27" s="145" t="str">
        <f t="shared" si="10"/>
        <v>地球環境学 </v>
      </c>
      <c r="H27" s="135"/>
      <c r="I27" s="62"/>
      <c r="J27" s="123">
        <f t="shared" si="11"/>
      </c>
      <c r="K27" s="124">
        <f t="shared" si="11"/>
      </c>
      <c r="L27" s="21">
        <f t="shared" si="11"/>
      </c>
      <c r="M27" s="124">
        <f t="shared" si="11"/>
      </c>
      <c r="N27" s="21">
        <f t="shared" si="11"/>
      </c>
      <c r="O27" s="124">
        <f t="shared" si="11"/>
      </c>
      <c r="P27" s="21">
        <f t="shared" si="11"/>
      </c>
      <c r="Q27" s="124">
        <f t="shared" si="11"/>
      </c>
      <c r="R27" s="21">
        <f t="shared" si="11"/>
      </c>
      <c r="S27" s="124">
        <f t="shared" si="11"/>
      </c>
      <c r="T27" s="21">
        <f t="shared" si="12"/>
      </c>
      <c r="U27" s="124">
        <f t="shared" si="12"/>
      </c>
      <c r="V27" s="21">
        <f t="shared" si="12"/>
      </c>
      <c r="W27" s="124">
        <f t="shared" si="12"/>
      </c>
      <c r="X27" s="21">
        <f t="shared" si="12"/>
        <v>2</v>
      </c>
      <c r="Y27" s="124">
        <f t="shared" si="12"/>
        <v>22.5</v>
      </c>
      <c r="Z27" s="21">
        <f t="shared" si="12"/>
      </c>
      <c r="AA27" s="124">
        <f t="shared" si="12"/>
      </c>
      <c r="AB27" s="21">
        <f t="shared" si="12"/>
      </c>
      <c r="AC27" s="155">
        <f t="shared" si="12"/>
      </c>
      <c r="AD27" s="71">
        <f t="shared" si="14"/>
        <v>2</v>
      </c>
      <c r="AE27" s="71">
        <f t="shared" si="15"/>
        <v>22.5</v>
      </c>
      <c r="AF27" s="12"/>
      <c r="AG27" s="198" t="str">
        <f t="shared" si="13"/>
        <v>注意：この科目は「自然科学」または「社会科学」のどちらにも指定できる</v>
      </c>
      <c r="AH27" s="88"/>
      <c r="AI27" s="87"/>
      <c r="AJ27" s="87"/>
      <c r="AK27" s="87"/>
      <c r="AL27" s="80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s="13" customFormat="1" ht="15.75" customHeight="1">
      <c r="A28" s="92"/>
      <c r="B28" s="65" t="s">
        <v>239</v>
      </c>
      <c r="C28" s="179" t="s">
        <v>257</v>
      </c>
      <c r="D28" s="110" t="s">
        <v>185</v>
      </c>
      <c r="E28" s="19">
        <f t="shared" si="8"/>
        <v>85</v>
      </c>
      <c r="F28" s="183">
        <f t="shared" si="9"/>
      </c>
      <c r="G28" s="145" t="str">
        <f t="shared" si="10"/>
        <v>-</v>
      </c>
      <c r="H28" s="135"/>
      <c r="I28" s="62"/>
      <c r="J28" s="123">
        <f t="shared" si="11"/>
      </c>
      <c r="K28" s="124">
        <f t="shared" si="11"/>
      </c>
      <c r="L28" s="21">
        <f t="shared" si="11"/>
      </c>
      <c r="M28" s="124">
        <f t="shared" si="11"/>
      </c>
      <c r="N28" s="21">
        <f t="shared" si="11"/>
      </c>
      <c r="O28" s="124">
        <f t="shared" si="11"/>
      </c>
      <c r="P28" s="21">
        <f t="shared" si="11"/>
      </c>
      <c r="Q28" s="124">
        <f t="shared" si="11"/>
      </c>
      <c r="R28" s="21">
        <f t="shared" si="11"/>
      </c>
      <c r="S28" s="124">
        <f t="shared" si="11"/>
      </c>
      <c r="T28" s="21">
        <f t="shared" si="12"/>
      </c>
      <c r="U28" s="124">
        <f t="shared" si="12"/>
      </c>
      <c r="V28" s="21">
        <f t="shared" si="12"/>
      </c>
      <c r="W28" s="124">
        <f t="shared" si="12"/>
      </c>
      <c r="X28" s="21">
        <f t="shared" si="12"/>
      </c>
      <c r="Y28" s="124">
        <f t="shared" si="12"/>
      </c>
      <c r="Z28" s="21">
        <f t="shared" si="12"/>
      </c>
      <c r="AA28" s="124">
        <f t="shared" si="12"/>
      </c>
      <c r="AB28" s="21">
        <f t="shared" si="12"/>
      </c>
      <c r="AC28" s="155">
        <f t="shared" si="12"/>
      </c>
      <c r="AD28" s="71">
        <f t="shared" si="14"/>
      </c>
      <c r="AE28" s="71">
        <f t="shared" si="15"/>
      </c>
      <c r="AF28" s="12"/>
      <c r="AG28" s="198">
        <f t="shared" si="13"/>
      </c>
      <c r="AH28" s="88"/>
      <c r="AI28" s="87"/>
      <c r="AJ28" s="87"/>
      <c r="AK28" s="87"/>
      <c r="AL28" s="80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60" s="13" customFormat="1" ht="15.75" customHeight="1">
      <c r="A29" s="92"/>
      <c r="B29" s="66" t="s">
        <v>95</v>
      </c>
      <c r="C29" s="179" t="s">
        <v>258</v>
      </c>
      <c r="D29" s="110">
        <v>242</v>
      </c>
      <c r="E29" s="19">
        <f t="shared" si="8"/>
        <v>27</v>
      </c>
      <c r="F29" s="183" t="str">
        <f t="shared" si="9"/>
        <v>ok</v>
      </c>
      <c r="G29" s="145" t="str">
        <f t="shared" si="10"/>
        <v>応用数学II </v>
      </c>
      <c r="H29" s="135"/>
      <c r="I29" s="62"/>
      <c r="J29" s="123">
        <f t="shared" si="11"/>
        <v>2</v>
      </c>
      <c r="K29" s="124">
        <f t="shared" si="11"/>
        <v>22.5</v>
      </c>
      <c r="L29" s="21">
        <f t="shared" si="11"/>
      </c>
      <c r="M29" s="124">
        <f t="shared" si="11"/>
      </c>
      <c r="N29" s="21">
        <f t="shared" si="11"/>
      </c>
      <c r="O29" s="124">
        <f t="shared" si="11"/>
      </c>
      <c r="P29" s="21">
        <f t="shared" si="11"/>
      </c>
      <c r="Q29" s="124">
        <f t="shared" si="11"/>
      </c>
      <c r="R29" s="21">
        <f t="shared" si="11"/>
      </c>
      <c r="S29" s="124">
        <f t="shared" si="11"/>
      </c>
      <c r="T29" s="21">
        <f t="shared" si="12"/>
      </c>
      <c r="U29" s="124">
        <f t="shared" si="12"/>
      </c>
      <c r="V29" s="21">
        <f t="shared" si="12"/>
      </c>
      <c r="W29" s="124">
        <f t="shared" si="12"/>
      </c>
      <c r="X29" s="21">
        <f t="shared" si="12"/>
      </c>
      <c r="Y29" s="124">
        <f t="shared" si="12"/>
      </c>
      <c r="Z29" s="21">
        <f t="shared" si="12"/>
      </c>
      <c r="AA29" s="124">
        <f t="shared" si="12"/>
      </c>
      <c r="AB29" s="21">
        <f t="shared" si="12"/>
      </c>
      <c r="AC29" s="155">
        <f t="shared" si="12"/>
      </c>
      <c r="AD29" s="71">
        <f t="shared" si="14"/>
        <v>2</v>
      </c>
      <c r="AE29" s="71">
        <f t="shared" si="15"/>
        <v>22.5</v>
      </c>
      <c r="AF29" s="12"/>
      <c r="AG29" s="198">
        <f t="shared" si="13"/>
      </c>
      <c r="AH29" s="88"/>
      <c r="AI29" s="87"/>
      <c r="AJ29" s="87"/>
      <c r="AK29" s="87"/>
      <c r="AL29" s="80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s="13" customFormat="1" ht="15.75" customHeight="1">
      <c r="A30" s="92"/>
      <c r="B30" s="53" t="s">
        <v>239</v>
      </c>
      <c r="C30" s="180" t="s">
        <v>259</v>
      </c>
      <c r="D30" s="111">
        <v>431</v>
      </c>
      <c r="E30" s="77">
        <f t="shared" si="8"/>
        <v>58</v>
      </c>
      <c r="F30" s="184" t="str">
        <f t="shared" si="9"/>
        <v>ok</v>
      </c>
      <c r="G30" s="146" t="str">
        <f t="shared" si="10"/>
        <v>電気機器学特論 </v>
      </c>
      <c r="H30" s="137"/>
      <c r="I30" s="78"/>
      <c r="J30" s="127">
        <f t="shared" si="11"/>
      </c>
      <c r="K30" s="128">
        <f t="shared" si="11"/>
      </c>
      <c r="L30" s="35">
        <f t="shared" si="11"/>
      </c>
      <c r="M30" s="128">
        <f t="shared" si="11"/>
      </c>
      <c r="N30" s="35">
        <f t="shared" si="11"/>
      </c>
      <c r="O30" s="128">
        <f t="shared" si="11"/>
      </c>
      <c r="P30" s="35">
        <f t="shared" si="11"/>
      </c>
      <c r="Q30" s="128">
        <f t="shared" si="11"/>
      </c>
      <c r="R30" s="35">
        <f t="shared" si="11"/>
      </c>
      <c r="S30" s="128">
        <f t="shared" si="11"/>
      </c>
      <c r="T30" s="35">
        <f t="shared" si="12"/>
      </c>
      <c r="U30" s="128">
        <f t="shared" si="12"/>
      </c>
      <c r="V30" s="35">
        <f t="shared" si="12"/>
        <v>2</v>
      </c>
      <c r="W30" s="128">
        <f t="shared" si="12"/>
        <v>22.5</v>
      </c>
      <c r="X30" s="35">
        <f t="shared" si="12"/>
      </c>
      <c r="Y30" s="128">
        <f t="shared" si="12"/>
      </c>
      <c r="Z30" s="35">
        <f t="shared" si="12"/>
      </c>
      <c r="AA30" s="128">
        <f t="shared" si="12"/>
      </c>
      <c r="AB30" s="35">
        <f t="shared" si="12"/>
      </c>
      <c r="AC30" s="157">
        <f t="shared" si="12"/>
      </c>
      <c r="AD30" s="79">
        <f t="shared" si="14"/>
        <v>2</v>
      </c>
      <c r="AE30" s="79">
        <f t="shared" si="15"/>
        <v>22.5</v>
      </c>
      <c r="AF30" s="12"/>
      <c r="AG30" s="198" t="str">
        <f t="shared" si="13"/>
        <v>専門工学系(電気電子工学)</v>
      </c>
      <c r="AH30" s="88"/>
      <c r="AI30" s="87"/>
      <c r="AJ30" s="87"/>
      <c r="AK30" s="87"/>
      <c r="AL30" s="80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s="13" customFormat="1" ht="15.75" customHeight="1">
      <c r="A31" s="97"/>
      <c r="B31" s="75"/>
      <c r="C31" s="75"/>
      <c r="D31" s="75"/>
      <c r="E31" s="75"/>
      <c r="F31" s="185"/>
      <c r="G31" s="147" t="s">
        <v>103</v>
      </c>
      <c r="H31" s="138">
        <v>2</v>
      </c>
      <c r="I31" s="130">
        <v>67.5</v>
      </c>
      <c r="J31" s="129"/>
      <c r="K31" s="130"/>
      <c r="L31" s="119"/>
      <c r="M31" s="130"/>
      <c r="N31" s="119"/>
      <c r="O31" s="130"/>
      <c r="P31" s="119"/>
      <c r="Q31" s="130"/>
      <c r="R31" s="119"/>
      <c r="S31" s="130"/>
      <c r="T31" s="119"/>
      <c r="U31" s="130"/>
      <c r="V31" s="119"/>
      <c r="W31" s="130"/>
      <c r="X31" s="119"/>
      <c r="Y31" s="130"/>
      <c r="Z31" s="119"/>
      <c r="AA31" s="130"/>
      <c r="AB31" s="119"/>
      <c r="AC31" s="158"/>
      <c r="AD31" s="76">
        <f t="shared" si="14"/>
        <v>2</v>
      </c>
      <c r="AE31" s="76">
        <f t="shared" si="15"/>
        <v>67.5</v>
      </c>
      <c r="AF31" s="12"/>
      <c r="AG31" s="198"/>
      <c r="AH31" s="88"/>
      <c r="AI31" s="87"/>
      <c r="AJ31" s="87"/>
      <c r="AK31" s="87"/>
      <c r="AL31" s="80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1:60" s="13" customFormat="1" ht="15.75" customHeight="1">
      <c r="A32" s="97"/>
      <c r="B32" s="49"/>
      <c r="C32" s="49"/>
      <c r="D32" s="49"/>
      <c r="E32" s="49"/>
      <c r="F32" s="186"/>
      <c r="G32" s="148" t="s">
        <v>104</v>
      </c>
      <c r="H32" s="135">
        <v>1</v>
      </c>
      <c r="I32" s="124">
        <v>22.5</v>
      </c>
      <c r="J32" s="58"/>
      <c r="K32" s="124"/>
      <c r="L32" s="21"/>
      <c r="M32" s="124"/>
      <c r="N32" s="21"/>
      <c r="O32" s="124"/>
      <c r="P32" s="21"/>
      <c r="Q32" s="124"/>
      <c r="R32" s="21"/>
      <c r="S32" s="124"/>
      <c r="T32" s="21"/>
      <c r="U32" s="124"/>
      <c r="V32" s="21"/>
      <c r="W32" s="124"/>
      <c r="X32" s="21"/>
      <c r="Y32" s="124"/>
      <c r="Z32" s="21"/>
      <c r="AA32" s="124"/>
      <c r="AB32" s="21"/>
      <c r="AC32" s="155"/>
      <c r="AD32" s="71">
        <f t="shared" si="14"/>
        <v>1</v>
      </c>
      <c r="AE32" s="71">
        <f t="shared" si="15"/>
        <v>22.5</v>
      </c>
      <c r="AF32" s="12"/>
      <c r="AG32" s="198"/>
      <c r="AH32" s="88"/>
      <c r="AI32" s="87"/>
      <c r="AJ32" s="87"/>
      <c r="AK32" s="87"/>
      <c r="AL32" s="80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1:60" s="13" customFormat="1" ht="15.75" customHeight="1">
      <c r="A33" s="97"/>
      <c r="B33" s="49"/>
      <c r="C33" s="49" t="s">
        <v>403</v>
      </c>
      <c r="D33" s="110" t="s">
        <v>185</v>
      </c>
      <c r="E33" s="19">
        <f>IF(AND(D33&gt;90,D33&lt;93),D33-90,85)</f>
        <v>85</v>
      </c>
      <c r="F33" s="183">
        <f>IF(INDEX(F$109:F$193,$E33)=0,"",IF(INDEX(F$109:F$193,$E33)=MID(C33,1,3),"ok","枠注意"))</f>
      </c>
      <c r="G33" s="145" t="str">
        <f>IF(INDEX(G$109:G$193,$E33)=0,"",INDEX(G$109:G$193,$E33))</f>
        <v>-</v>
      </c>
      <c r="H33" s="135">
        <f>IF(E33&lt;3,1,0)</f>
        <v>0</v>
      </c>
      <c r="I33" s="124">
        <f>IF(E33&lt;3,22.5,"")</f>
      </c>
      <c r="J33" s="58"/>
      <c r="K33" s="124"/>
      <c r="L33" s="21"/>
      <c r="M33" s="124"/>
      <c r="N33" s="21"/>
      <c r="O33" s="124"/>
      <c r="P33" s="21"/>
      <c r="Q33" s="124"/>
      <c r="R33" s="21"/>
      <c r="S33" s="124"/>
      <c r="T33" s="21"/>
      <c r="U33" s="124"/>
      <c r="V33" s="21"/>
      <c r="W33" s="124"/>
      <c r="X33" s="21"/>
      <c r="Y33" s="124"/>
      <c r="Z33" s="21"/>
      <c r="AA33" s="124"/>
      <c r="AB33" s="21"/>
      <c r="AC33" s="155"/>
      <c r="AD33" s="71">
        <f t="shared" si="14"/>
      </c>
      <c r="AE33" s="71">
        <f t="shared" si="15"/>
      </c>
      <c r="AF33" s="12"/>
      <c r="AG33" s="198"/>
      <c r="AH33" s="88"/>
      <c r="AI33" s="87"/>
      <c r="AJ33" s="87"/>
      <c r="AK33" s="87"/>
      <c r="AL33" s="80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s="13" customFormat="1" ht="15.75" customHeight="1">
      <c r="A34" s="97"/>
      <c r="B34" s="49"/>
      <c r="C34" s="49"/>
      <c r="D34" s="49"/>
      <c r="E34" s="49"/>
      <c r="F34" s="186"/>
      <c r="G34" s="148" t="s">
        <v>105</v>
      </c>
      <c r="H34" s="135">
        <v>2</v>
      </c>
      <c r="I34" s="124">
        <v>67.5</v>
      </c>
      <c r="J34" s="131"/>
      <c r="K34" s="124"/>
      <c r="L34" s="21"/>
      <c r="M34" s="124"/>
      <c r="N34" s="21"/>
      <c r="O34" s="124"/>
      <c r="P34" s="21"/>
      <c r="Q34" s="124"/>
      <c r="R34" s="21"/>
      <c r="S34" s="124"/>
      <c r="T34" s="21"/>
      <c r="U34" s="124"/>
      <c r="V34" s="21"/>
      <c r="W34" s="124"/>
      <c r="X34" s="21"/>
      <c r="Y34" s="124"/>
      <c r="Z34" s="21"/>
      <c r="AA34" s="124"/>
      <c r="AB34" s="21"/>
      <c r="AC34" s="155"/>
      <c r="AD34" s="71">
        <f t="shared" si="14"/>
        <v>2</v>
      </c>
      <c r="AE34" s="71">
        <f t="shared" si="15"/>
        <v>67.5</v>
      </c>
      <c r="AF34" s="12"/>
      <c r="AG34" s="198"/>
      <c r="AH34" s="88"/>
      <c r="AI34" s="87"/>
      <c r="AJ34" s="87"/>
      <c r="AK34" s="87"/>
      <c r="AL34" s="80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s="13" customFormat="1" ht="15.75" customHeight="1">
      <c r="A35" s="97"/>
      <c r="B35" s="54"/>
      <c r="C35" s="54"/>
      <c r="D35" s="54"/>
      <c r="E35" s="54"/>
      <c r="F35" s="187"/>
      <c r="G35" s="149" t="s">
        <v>109</v>
      </c>
      <c r="H35" s="140"/>
      <c r="I35" s="153"/>
      <c r="J35" s="132"/>
      <c r="K35" s="133"/>
      <c r="L35" s="35"/>
      <c r="M35" s="128"/>
      <c r="N35" s="27"/>
      <c r="O35" s="133"/>
      <c r="P35" s="35"/>
      <c r="Q35" s="128"/>
      <c r="R35" s="35"/>
      <c r="S35" s="128"/>
      <c r="T35" s="35"/>
      <c r="U35" s="128"/>
      <c r="V35" s="35"/>
      <c r="W35" s="128"/>
      <c r="X35" s="35"/>
      <c r="Y35" s="128"/>
      <c r="Z35" s="35"/>
      <c r="AA35" s="128"/>
      <c r="AB35" s="27"/>
      <c r="AC35" s="159"/>
      <c r="AD35" s="73">
        <f t="shared" si="14"/>
      </c>
      <c r="AE35" s="73">
        <f t="shared" si="15"/>
      </c>
      <c r="AF35" s="12"/>
      <c r="AG35" s="198"/>
      <c r="AH35" s="88"/>
      <c r="AI35" s="87"/>
      <c r="AJ35" s="87"/>
      <c r="AK35" s="87"/>
      <c r="AL35" s="80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60" s="13" customFormat="1" ht="15.75" customHeight="1" thickBot="1">
      <c r="A36" s="98"/>
      <c r="B36" s="60"/>
      <c r="C36" s="60"/>
      <c r="D36" s="60"/>
      <c r="E36" s="60"/>
      <c r="F36" s="188"/>
      <c r="G36" s="150" t="s">
        <v>219</v>
      </c>
      <c r="H36" s="141"/>
      <c r="I36" s="117"/>
      <c r="J36" s="120"/>
      <c r="K36" s="117"/>
      <c r="L36" s="120"/>
      <c r="M36" s="117"/>
      <c r="N36" s="120"/>
      <c r="O36" s="117"/>
      <c r="P36" s="120"/>
      <c r="Q36" s="117"/>
      <c r="R36" s="120"/>
      <c r="S36" s="117"/>
      <c r="T36" s="120"/>
      <c r="U36" s="117"/>
      <c r="V36" s="120"/>
      <c r="W36" s="117"/>
      <c r="X36" s="120"/>
      <c r="Y36" s="117"/>
      <c r="Z36" s="120"/>
      <c r="AA36" s="117"/>
      <c r="AB36" s="120"/>
      <c r="AC36" s="139"/>
      <c r="AD36" s="74">
        <f>SUM(AD21:AD35)</f>
        <v>17</v>
      </c>
      <c r="AE36" s="74">
        <f>SUM(AE21:AE35)</f>
        <v>315</v>
      </c>
      <c r="AF36" s="12"/>
      <c r="AG36" s="198"/>
      <c r="AH36" s="88"/>
      <c r="AI36" s="87"/>
      <c r="AJ36" s="87"/>
      <c r="AK36" s="87"/>
      <c r="AL36" s="80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1:38" ht="15.75" customHeight="1" thickTop="1">
      <c r="A37" s="96"/>
      <c r="B37" s="64" t="s">
        <v>0</v>
      </c>
      <c r="C37" s="178" t="s">
        <v>240</v>
      </c>
      <c r="D37" s="109">
        <v>232</v>
      </c>
      <c r="E37" s="15">
        <f aca="true" t="shared" si="16" ref="E37:E46">LOOKUP(D37,$D$109:$D$193,$E$109:$E$193)</f>
        <v>21</v>
      </c>
      <c r="F37" s="182" t="str">
        <f aca="true" t="shared" si="17" ref="F37:F46">IF(INDEX(F$109:F$193,$E37)=0,"",IF(INDEX(F$109:F$193,$E37)=MID(C37,1,3),"ok","枠注意"))</f>
        <v>ok</v>
      </c>
      <c r="G37" s="144" t="str">
        <f aca="true" t="shared" si="18" ref="G37:G46">IF(INDEX(G$109:G$193,$E37)=0,"",INDEX(G$109:G$193,$E37))</f>
        <v>材料強度論 </v>
      </c>
      <c r="H37" s="134"/>
      <c r="I37" s="61"/>
      <c r="J37" s="121">
        <f aca="true" t="shared" si="19" ref="J37:S46">IF(INDEX(J$109:J$193,$E37)=0,"",INDEX(J$109:J$193,$E37))</f>
      </c>
      <c r="K37" s="122">
        <f t="shared" si="19"/>
      </c>
      <c r="L37" s="121">
        <f t="shared" si="19"/>
        <v>2</v>
      </c>
      <c r="M37" s="122">
        <f t="shared" si="19"/>
        <v>22.5</v>
      </c>
      <c r="N37" s="121">
        <f t="shared" si="19"/>
      </c>
      <c r="O37" s="122">
        <f t="shared" si="19"/>
      </c>
      <c r="P37" s="121">
        <f t="shared" si="19"/>
      </c>
      <c r="Q37" s="122">
        <f t="shared" si="19"/>
      </c>
      <c r="R37" s="121">
        <f t="shared" si="19"/>
      </c>
      <c r="S37" s="122">
        <f t="shared" si="19"/>
      </c>
      <c r="T37" s="121">
        <f aca="true" t="shared" si="20" ref="T37:AC46">IF(INDEX(T$109:T$193,$E37)=0,"",INDEX(T$109:T$193,$E37))</f>
      </c>
      <c r="U37" s="122">
        <f t="shared" si="20"/>
      </c>
      <c r="V37" s="121">
        <f t="shared" si="20"/>
      </c>
      <c r="W37" s="122">
        <f t="shared" si="20"/>
      </c>
      <c r="X37" s="121">
        <f t="shared" si="20"/>
      </c>
      <c r="Y37" s="122">
        <f t="shared" si="20"/>
      </c>
      <c r="Z37" s="121">
        <f t="shared" si="20"/>
      </c>
      <c r="AA37" s="122">
        <f t="shared" si="20"/>
      </c>
      <c r="AB37" s="17">
        <f t="shared" si="20"/>
      </c>
      <c r="AC37" s="154">
        <f t="shared" si="20"/>
      </c>
      <c r="AD37" s="70">
        <f>IF(SUM(H37:AB37)=0,"",SUM(H37,J37,L37,N37,P37,R37,T37,V37,X37,Z37,AB37))</f>
        <v>2</v>
      </c>
      <c r="AE37" s="70">
        <f>IF(SUM(I37:AC37)=0,"",SUM(I37,K37,M37,O37,Q37,S37,U37,W37,Y37,AA37,AC37))</f>
        <v>22.5</v>
      </c>
      <c r="AG37" s="198">
        <f aca="true" t="shared" si="21" ref="AG37:AG46">IF(INDEX(AH$109:AH$193,$E37)=0,"",INDEX(AH$109:AH$193,$E37))</f>
      </c>
      <c r="AH37" s="88"/>
      <c r="AI37" s="87"/>
      <c r="AJ37" s="87"/>
      <c r="AK37" s="87"/>
      <c r="AL37" s="80"/>
    </row>
    <row r="38" spans="1:38" ht="15.75" customHeight="1">
      <c r="A38" s="67" t="s">
        <v>110</v>
      </c>
      <c r="B38" s="65" t="s">
        <v>239</v>
      </c>
      <c r="C38" s="179" t="s">
        <v>241</v>
      </c>
      <c r="D38" s="110">
        <v>422</v>
      </c>
      <c r="E38" s="19">
        <f t="shared" si="16"/>
        <v>57</v>
      </c>
      <c r="F38" s="183" t="str">
        <f t="shared" si="17"/>
        <v>ok</v>
      </c>
      <c r="G38" s="145" t="str">
        <f t="shared" si="18"/>
        <v>電気電子材料 </v>
      </c>
      <c r="H38" s="135"/>
      <c r="I38" s="62"/>
      <c r="J38" s="123">
        <f t="shared" si="19"/>
      </c>
      <c r="K38" s="124">
        <f t="shared" si="19"/>
      </c>
      <c r="L38" s="21">
        <f t="shared" si="19"/>
      </c>
      <c r="M38" s="124">
        <f t="shared" si="19"/>
      </c>
      <c r="N38" s="21">
        <f t="shared" si="19"/>
      </c>
      <c r="O38" s="124">
        <f t="shared" si="19"/>
      </c>
      <c r="P38" s="21">
        <f t="shared" si="19"/>
      </c>
      <c r="Q38" s="124">
        <f t="shared" si="19"/>
      </c>
      <c r="R38" s="21">
        <f t="shared" si="19"/>
      </c>
      <c r="S38" s="124">
        <f t="shared" si="19"/>
      </c>
      <c r="T38" s="21">
        <f t="shared" si="20"/>
        <v>2</v>
      </c>
      <c r="U38" s="124">
        <f t="shared" si="20"/>
        <v>22.5</v>
      </c>
      <c r="V38" s="21">
        <f t="shared" si="20"/>
      </c>
      <c r="W38" s="124">
        <f t="shared" si="20"/>
      </c>
      <c r="X38" s="21">
        <f t="shared" si="20"/>
      </c>
      <c r="Y38" s="124">
        <f t="shared" si="20"/>
      </c>
      <c r="Z38" s="21">
        <f t="shared" si="20"/>
      </c>
      <c r="AA38" s="124">
        <f t="shared" si="20"/>
      </c>
      <c r="AB38" s="21">
        <f t="shared" si="20"/>
      </c>
      <c r="AC38" s="155">
        <f t="shared" si="20"/>
      </c>
      <c r="AD38" s="71">
        <f aca="true" t="shared" si="22" ref="AD38:AD51">IF(SUM(H38:AB38)=0,"",SUM(H38,J38,L38,N38,P38,R38,T38,V38,X38,Z38,AB38))</f>
        <v>2</v>
      </c>
      <c r="AE38" s="71">
        <f aca="true" t="shared" si="23" ref="AE38:AE51">IF(SUM(I38:AC38)=0,"",SUM(I38,K38,M38,O38,Q38,S38,U38,W38,Y38,AA38,AC38))</f>
        <v>22.5</v>
      </c>
      <c r="AG38" s="198" t="str">
        <f t="shared" si="21"/>
        <v>専門工学系(電気電子工学)</v>
      </c>
      <c r="AH38" s="88"/>
      <c r="AI38" s="87"/>
      <c r="AJ38" s="87"/>
      <c r="AK38" s="87"/>
      <c r="AL38" s="80"/>
    </row>
    <row r="39" spans="1:38" ht="15.75" customHeight="1">
      <c r="A39" s="92" t="s">
        <v>96</v>
      </c>
      <c r="B39" s="66" t="s">
        <v>92</v>
      </c>
      <c r="C39" s="179" t="s">
        <v>242</v>
      </c>
      <c r="D39" s="110">
        <v>402</v>
      </c>
      <c r="E39" s="19">
        <f t="shared" si="16"/>
        <v>51</v>
      </c>
      <c r="F39" s="183" t="str">
        <f t="shared" si="17"/>
        <v>ok</v>
      </c>
      <c r="G39" s="145" t="str">
        <f t="shared" si="18"/>
        <v>パワーエレクトロニクス特論 </v>
      </c>
      <c r="H39" s="135"/>
      <c r="I39" s="62"/>
      <c r="J39" s="123">
        <f t="shared" si="19"/>
      </c>
      <c r="K39" s="124">
        <f t="shared" si="19"/>
      </c>
      <c r="L39" s="21">
        <f t="shared" si="19"/>
      </c>
      <c r="M39" s="124">
        <f t="shared" si="19"/>
      </c>
      <c r="N39" s="21">
        <f t="shared" si="19"/>
      </c>
      <c r="O39" s="124">
        <f t="shared" si="19"/>
      </c>
      <c r="P39" s="21">
        <f t="shared" si="19"/>
        <v>2</v>
      </c>
      <c r="Q39" s="124">
        <f t="shared" si="19"/>
        <v>22.5</v>
      </c>
      <c r="R39" s="21">
        <f t="shared" si="19"/>
      </c>
      <c r="S39" s="124">
        <f t="shared" si="19"/>
      </c>
      <c r="T39" s="21">
        <f t="shared" si="20"/>
      </c>
      <c r="U39" s="124">
        <f t="shared" si="20"/>
      </c>
      <c r="V39" s="21">
        <f t="shared" si="20"/>
      </c>
      <c r="W39" s="124">
        <f t="shared" si="20"/>
      </c>
      <c r="X39" s="21">
        <f t="shared" si="20"/>
      </c>
      <c r="Y39" s="124">
        <f t="shared" si="20"/>
      </c>
      <c r="Z39" s="21">
        <f t="shared" si="20"/>
      </c>
      <c r="AA39" s="124">
        <f t="shared" si="20"/>
      </c>
      <c r="AB39" s="21">
        <f t="shared" si="20"/>
      </c>
      <c r="AC39" s="155">
        <f t="shared" si="20"/>
      </c>
      <c r="AD39" s="71">
        <f t="shared" si="22"/>
        <v>2</v>
      </c>
      <c r="AE39" s="71">
        <f t="shared" si="23"/>
        <v>22.5</v>
      </c>
      <c r="AG39" s="198" t="str">
        <f t="shared" si="21"/>
        <v>専門工学系(電気電子工学)</v>
      </c>
      <c r="AH39" s="88"/>
      <c r="AI39" s="87"/>
      <c r="AJ39" s="87"/>
      <c r="AK39" s="87"/>
      <c r="AL39" s="80"/>
    </row>
    <row r="40" spans="1:38" ht="15.75" customHeight="1">
      <c r="A40" s="92" t="s">
        <v>98</v>
      </c>
      <c r="B40" s="65" t="s">
        <v>239</v>
      </c>
      <c r="C40" s="179" t="s">
        <v>247</v>
      </c>
      <c r="D40" s="110">
        <v>116</v>
      </c>
      <c r="E40" s="19">
        <f t="shared" si="16"/>
        <v>12</v>
      </c>
      <c r="F40" s="183" t="str">
        <f t="shared" si="17"/>
        <v>ok</v>
      </c>
      <c r="G40" s="145" t="str">
        <f t="shared" si="18"/>
        <v>英会話I </v>
      </c>
      <c r="H40" s="135"/>
      <c r="I40" s="62"/>
      <c r="J40" s="123">
        <f t="shared" si="19"/>
      </c>
      <c r="K40" s="124">
        <f t="shared" si="19"/>
      </c>
      <c r="L40" s="21">
        <f t="shared" si="19"/>
      </c>
      <c r="M40" s="124">
        <f t="shared" si="19"/>
      </c>
      <c r="N40" s="21">
        <f t="shared" si="19"/>
      </c>
      <c r="O40" s="124">
        <f t="shared" si="19"/>
      </c>
      <c r="P40" s="21">
        <f t="shared" si="19"/>
      </c>
      <c r="Q40" s="124">
        <f t="shared" si="19"/>
      </c>
      <c r="R40" s="21">
        <f t="shared" si="19"/>
      </c>
      <c r="S40" s="124">
        <f t="shared" si="19"/>
      </c>
      <c r="T40" s="21">
        <f t="shared" si="20"/>
      </c>
      <c r="U40" s="124">
        <f t="shared" si="20"/>
      </c>
      <c r="V40" s="21">
        <f t="shared" si="20"/>
      </c>
      <c r="W40" s="124">
        <f t="shared" si="20"/>
      </c>
      <c r="X40" s="21">
        <f t="shared" si="20"/>
      </c>
      <c r="Y40" s="124">
        <f t="shared" si="20"/>
      </c>
      <c r="Z40" s="21">
        <f t="shared" si="20"/>
      </c>
      <c r="AA40" s="124">
        <f t="shared" si="20"/>
      </c>
      <c r="AB40" s="21">
        <f t="shared" si="20"/>
        <v>1</v>
      </c>
      <c r="AC40" s="155">
        <f t="shared" si="20"/>
        <v>22.5</v>
      </c>
      <c r="AD40" s="71">
        <f t="shared" si="22"/>
        <v>1</v>
      </c>
      <c r="AE40" s="71">
        <f t="shared" si="23"/>
        <v>22.5</v>
      </c>
      <c r="AG40" s="198">
        <f t="shared" si="21"/>
      </c>
      <c r="AH40" s="88"/>
      <c r="AI40" s="87"/>
      <c r="AJ40" s="87"/>
      <c r="AK40" s="87"/>
      <c r="AL40" s="80"/>
    </row>
    <row r="41" spans="1:38" ht="15.75" customHeight="1">
      <c r="A41" s="92" t="s">
        <v>100</v>
      </c>
      <c r="B41" s="66" t="s">
        <v>93</v>
      </c>
      <c r="C41" s="179" t="s">
        <v>243</v>
      </c>
      <c r="D41" s="110">
        <v>111</v>
      </c>
      <c r="E41" s="19">
        <f t="shared" si="16"/>
        <v>7</v>
      </c>
      <c r="F41" s="183" t="str">
        <f t="shared" si="17"/>
        <v>ok</v>
      </c>
      <c r="G41" s="145" t="str">
        <f t="shared" si="18"/>
        <v>総合ドイツ語I </v>
      </c>
      <c r="H41" s="136"/>
      <c r="I41" s="63"/>
      <c r="J41" s="125">
        <f t="shared" si="19"/>
      </c>
      <c r="K41" s="126">
        <f t="shared" si="19"/>
      </c>
      <c r="L41" s="25">
        <f t="shared" si="19"/>
      </c>
      <c r="M41" s="126">
        <f t="shared" si="19"/>
      </c>
      <c r="N41" s="25">
        <f t="shared" si="19"/>
      </c>
      <c r="O41" s="126">
        <f t="shared" si="19"/>
      </c>
      <c r="P41" s="25">
        <f t="shared" si="19"/>
      </c>
      <c r="Q41" s="126">
        <f t="shared" si="19"/>
      </c>
      <c r="R41" s="25">
        <f t="shared" si="19"/>
      </c>
      <c r="S41" s="126">
        <f t="shared" si="19"/>
      </c>
      <c r="T41" s="25">
        <f t="shared" si="20"/>
      </c>
      <c r="U41" s="126">
        <f t="shared" si="20"/>
      </c>
      <c r="V41" s="25">
        <f t="shared" si="20"/>
      </c>
      <c r="W41" s="126">
        <f t="shared" si="20"/>
      </c>
      <c r="X41" s="25">
        <f t="shared" si="20"/>
      </c>
      <c r="Y41" s="126">
        <f t="shared" si="20"/>
      </c>
      <c r="Z41" s="25">
        <f t="shared" si="20"/>
      </c>
      <c r="AA41" s="126">
        <f t="shared" si="20"/>
      </c>
      <c r="AB41" s="25">
        <f t="shared" si="20"/>
        <v>1</v>
      </c>
      <c r="AC41" s="156">
        <f t="shared" si="20"/>
        <v>22.5</v>
      </c>
      <c r="AD41" s="72">
        <f t="shared" si="22"/>
        <v>1</v>
      </c>
      <c r="AE41" s="72">
        <f t="shared" si="23"/>
        <v>22.5</v>
      </c>
      <c r="AG41" s="198">
        <f t="shared" si="21"/>
      </c>
      <c r="AH41" s="88"/>
      <c r="AI41" s="87"/>
      <c r="AJ41" s="87"/>
      <c r="AK41" s="87"/>
      <c r="AL41" s="80"/>
    </row>
    <row r="42" spans="1:38" ht="15.75" customHeight="1">
      <c r="A42" s="92" t="s">
        <v>101</v>
      </c>
      <c r="B42" s="65" t="s">
        <v>239</v>
      </c>
      <c r="C42" s="179" t="s">
        <v>244</v>
      </c>
      <c r="D42" s="110" t="s">
        <v>185</v>
      </c>
      <c r="E42" s="19">
        <f t="shared" si="16"/>
        <v>85</v>
      </c>
      <c r="F42" s="183">
        <f t="shared" si="17"/>
      </c>
      <c r="G42" s="145" t="str">
        <f t="shared" si="18"/>
        <v>-</v>
      </c>
      <c r="H42" s="135"/>
      <c r="I42" s="62"/>
      <c r="J42" s="123">
        <f t="shared" si="19"/>
      </c>
      <c r="K42" s="124">
        <f t="shared" si="19"/>
      </c>
      <c r="L42" s="21">
        <f t="shared" si="19"/>
      </c>
      <c r="M42" s="124">
        <f t="shared" si="19"/>
      </c>
      <c r="N42" s="21">
        <f t="shared" si="19"/>
      </c>
      <c r="O42" s="124">
        <f t="shared" si="19"/>
      </c>
      <c r="P42" s="21">
        <f t="shared" si="19"/>
      </c>
      <c r="Q42" s="124">
        <f t="shared" si="19"/>
      </c>
      <c r="R42" s="21">
        <f t="shared" si="19"/>
      </c>
      <c r="S42" s="124">
        <f t="shared" si="19"/>
      </c>
      <c r="T42" s="21">
        <f t="shared" si="20"/>
      </c>
      <c r="U42" s="124">
        <f t="shared" si="20"/>
      </c>
      <c r="V42" s="21">
        <f t="shared" si="20"/>
      </c>
      <c r="W42" s="124">
        <f t="shared" si="20"/>
      </c>
      <c r="X42" s="21">
        <f t="shared" si="20"/>
      </c>
      <c r="Y42" s="124">
        <f t="shared" si="20"/>
      </c>
      <c r="Z42" s="21">
        <f t="shared" si="20"/>
      </c>
      <c r="AA42" s="124">
        <f t="shared" si="20"/>
      </c>
      <c r="AB42" s="21">
        <f t="shared" si="20"/>
      </c>
      <c r="AC42" s="155">
        <f t="shared" si="20"/>
      </c>
      <c r="AD42" s="71">
        <f t="shared" si="22"/>
      </c>
      <c r="AE42" s="71">
        <f t="shared" si="23"/>
      </c>
      <c r="AG42" s="198">
        <f t="shared" si="21"/>
      </c>
      <c r="AH42" s="88"/>
      <c r="AI42" s="87"/>
      <c r="AJ42" s="87"/>
      <c r="AK42" s="87"/>
      <c r="AL42" s="80"/>
    </row>
    <row r="43" spans="1:60" s="13" customFormat="1" ht="15.75" customHeight="1">
      <c r="A43" s="92"/>
      <c r="B43" s="66" t="s">
        <v>94</v>
      </c>
      <c r="C43" s="179" t="s">
        <v>248</v>
      </c>
      <c r="D43" s="110">
        <v>265</v>
      </c>
      <c r="E43" s="19">
        <f t="shared" si="16"/>
        <v>33</v>
      </c>
      <c r="F43" s="183" t="str">
        <f t="shared" si="17"/>
        <v>ok</v>
      </c>
      <c r="G43" s="145" t="str">
        <f t="shared" si="18"/>
        <v>地理情報学 </v>
      </c>
      <c r="H43" s="135"/>
      <c r="I43" s="62"/>
      <c r="J43" s="123">
        <f t="shared" si="19"/>
      </c>
      <c r="K43" s="124">
        <f t="shared" si="19"/>
      </c>
      <c r="L43" s="21">
        <f t="shared" si="19"/>
      </c>
      <c r="M43" s="124">
        <f t="shared" si="19"/>
      </c>
      <c r="N43" s="21">
        <f t="shared" si="19"/>
      </c>
      <c r="O43" s="124">
        <f t="shared" si="19"/>
      </c>
      <c r="P43" s="21">
        <f t="shared" si="19"/>
      </c>
      <c r="Q43" s="124">
        <f t="shared" si="19"/>
      </c>
      <c r="R43" s="21">
        <f t="shared" si="19"/>
      </c>
      <c r="S43" s="124">
        <f t="shared" si="19"/>
      </c>
      <c r="T43" s="21">
        <f t="shared" si="20"/>
      </c>
      <c r="U43" s="124">
        <f t="shared" si="20"/>
      </c>
      <c r="V43" s="21">
        <f t="shared" si="20"/>
      </c>
      <c r="W43" s="124">
        <f t="shared" si="20"/>
      </c>
      <c r="X43" s="21">
        <f t="shared" si="20"/>
        <v>2</v>
      </c>
      <c r="Y43" s="124">
        <f t="shared" si="20"/>
        <v>22.5</v>
      </c>
      <c r="Z43" s="21">
        <f t="shared" si="20"/>
      </c>
      <c r="AA43" s="124">
        <f t="shared" si="20"/>
      </c>
      <c r="AB43" s="21">
        <f t="shared" si="20"/>
      </c>
      <c r="AC43" s="155">
        <f t="shared" si="20"/>
      </c>
      <c r="AD43" s="71">
        <f t="shared" si="22"/>
        <v>2</v>
      </c>
      <c r="AE43" s="71">
        <f t="shared" si="23"/>
        <v>22.5</v>
      </c>
      <c r="AF43" s="12"/>
      <c r="AG43" s="198" t="str">
        <f t="shared" si="21"/>
        <v>注意：この科目は「基礎能力-情報技術」または「社会科学」のどちらにも指定できる</v>
      </c>
      <c r="AH43" s="88"/>
      <c r="AI43" s="87"/>
      <c r="AJ43" s="87"/>
      <c r="AK43" s="87"/>
      <c r="AL43" s="80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s="13" customFormat="1" ht="15.75" customHeight="1">
      <c r="A44" s="92"/>
      <c r="B44" s="65" t="s">
        <v>239</v>
      </c>
      <c r="C44" s="179" t="s">
        <v>245</v>
      </c>
      <c r="D44" s="110">
        <v>403</v>
      </c>
      <c r="E44" s="19">
        <f t="shared" si="16"/>
        <v>52</v>
      </c>
      <c r="F44" s="183" t="str">
        <f t="shared" si="17"/>
        <v>ok</v>
      </c>
      <c r="G44" s="145" t="str">
        <f t="shared" si="18"/>
        <v>電力制御機器工学 </v>
      </c>
      <c r="H44" s="135"/>
      <c r="I44" s="62"/>
      <c r="J44" s="123">
        <f t="shared" si="19"/>
      </c>
      <c r="K44" s="124">
        <f t="shared" si="19"/>
      </c>
      <c r="L44" s="21">
        <f t="shared" si="19"/>
      </c>
      <c r="M44" s="124">
        <f t="shared" si="19"/>
      </c>
      <c r="N44" s="21">
        <f t="shared" si="19"/>
      </c>
      <c r="O44" s="124">
        <f t="shared" si="19"/>
      </c>
      <c r="P44" s="21">
        <f t="shared" si="19"/>
        <v>2</v>
      </c>
      <c r="Q44" s="124">
        <f t="shared" si="19"/>
        <v>22.5</v>
      </c>
      <c r="R44" s="21">
        <f t="shared" si="19"/>
      </c>
      <c r="S44" s="124">
        <f t="shared" si="19"/>
      </c>
      <c r="T44" s="21">
        <f t="shared" si="20"/>
      </c>
      <c r="U44" s="124">
        <f t="shared" si="20"/>
      </c>
      <c r="V44" s="21">
        <f t="shared" si="20"/>
      </c>
      <c r="W44" s="124">
        <f t="shared" si="20"/>
      </c>
      <c r="X44" s="21">
        <f t="shared" si="20"/>
      </c>
      <c r="Y44" s="124">
        <f t="shared" si="20"/>
      </c>
      <c r="Z44" s="21">
        <f t="shared" si="20"/>
      </c>
      <c r="AA44" s="124">
        <f t="shared" si="20"/>
      </c>
      <c r="AB44" s="21">
        <f t="shared" si="20"/>
      </c>
      <c r="AC44" s="155">
        <f t="shared" si="20"/>
      </c>
      <c r="AD44" s="71">
        <f t="shared" si="22"/>
        <v>2</v>
      </c>
      <c r="AE44" s="71">
        <f t="shared" si="23"/>
        <v>22.5</v>
      </c>
      <c r="AF44" s="12"/>
      <c r="AG44" s="198" t="str">
        <f t="shared" si="21"/>
        <v>専門工学系(電気電子工学)</v>
      </c>
      <c r="AH44" s="88"/>
      <c r="AI44" s="87"/>
      <c r="AJ44" s="87"/>
      <c r="AK44" s="87"/>
      <c r="AL44" s="80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s="13" customFormat="1" ht="15.75" customHeight="1">
      <c r="A45" s="92"/>
      <c r="B45" s="66" t="s">
        <v>95</v>
      </c>
      <c r="C45" s="179" t="s">
        <v>246</v>
      </c>
      <c r="D45" s="110">
        <v>261</v>
      </c>
      <c r="E45" s="19">
        <f t="shared" si="16"/>
        <v>29</v>
      </c>
      <c r="F45" s="183" t="str">
        <f t="shared" si="17"/>
        <v>ok</v>
      </c>
      <c r="G45" s="145" t="str">
        <f t="shared" si="18"/>
        <v>エネルギーと社会 </v>
      </c>
      <c r="H45" s="135"/>
      <c r="I45" s="62"/>
      <c r="J45" s="123">
        <f t="shared" si="19"/>
      </c>
      <c r="K45" s="124">
        <f t="shared" si="19"/>
      </c>
      <c r="L45" s="21">
        <f t="shared" si="19"/>
      </c>
      <c r="M45" s="124">
        <f t="shared" si="19"/>
      </c>
      <c r="N45" s="21">
        <f t="shared" si="19"/>
      </c>
      <c r="O45" s="124">
        <f t="shared" si="19"/>
      </c>
      <c r="P45" s="21">
        <f t="shared" si="19"/>
      </c>
      <c r="Q45" s="124">
        <f t="shared" si="19"/>
      </c>
      <c r="R45" s="21">
        <f t="shared" si="19"/>
      </c>
      <c r="S45" s="124">
        <f t="shared" si="19"/>
      </c>
      <c r="T45" s="21">
        <f t="shared" si="20"/>
      </c>
      <c r="U45" s="124">
        <f t="shared" si="20"/>
      </c>
      <c r="V45" s="21">
        <f t="shared" si="20"/>
      </c>
      <c r="W45" s="124">
        <f t="shared" si="20"/>
      </c>
      <c r="X45" s="21">
        <f t="shared" si="20"/>
        <v>2</v>
      </c>
      <c r="Y45" s="124">
        <f t="shared" si="20"/>
        <v>22.5</v>
      </c>
      <c r="Z45" s="21">
        <f t="shared" si="20"/>
      </c>
      <c r="AA45" s="124">
        <f t="shared" si="20"/>
      </c>
      <c r="AB45" s="21">
        <f t="shared" si="20"/>
      </c>
      <c r="AC45" s="155">
        <f t="shared" si="20"/>
      </c>
      <c r="AD45" s="71">
        <f t="shared" si="22"/>
        <v>2</v>
      </c>
      <c r="AE45" s="71">
        <f t="shared" si="23"/>
        <v>22.5</v>
      </c>
      <c r="AF45" s="12"/>
      <c r="AG45" s="198" t="str">
        <f t="shared" si="21"/>
        <v>注意：この科目は「自然科学」または「社会科学」のどちらにも指定できる</v>
      </c>
      <c r="AH45" s="88"/>
      <c r="AI45" s="87"/>
      <c r="AJ45" s="87"/>
      <c r="AK45" s="87"/>
      <c r="AL45" s="80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60" s="13" customFormat="1" ht="15.75" customHeight="1">
      <c r="A46" s="92"/>
      <c r="B46" s="53" t="s">
        <v>239</v>
      </c>
      <c r="C46" s="180" t="s">
        <v>249</v>
      </c>
      <c r="D46" s="111">
        <v>113</v>
      </c>
      <c r="E46" s="77">
        <f t="shared" si="16"/>
        <v>9</v>
      </c>
      <c r="F46" s="184" t="str">
        <f t="shared" si="17"/>
        <v>ok</v>
      </c>
      <c r="G46" s="146" t="str">
        <f t="shared" si="18"/>
        <v>技術英語I </v>
      </c>
      <c r="H46" s="137"/>
      <c r="I46" s="78"/>
      <c r="J46" s="127">
        <f t="shared" si="19"/>
      </c>
      <c r="K46" s="128">
        <f t="shared" si="19"/>
      </c>
      <c r="L46" s="35">
        <f t="shared" si="19"/>
      </c>
      <c r="M46" s="128">
        <f t="shared" si="19"/>
      </c>
      <c r="N46" s="35">
        <f t="shared" si="19"/>
      </c>
      <c r="O46" s="128">
        <f t="shared" si="19"/>
      </c>
      <c r="P46" s="35">
        <f t="shared" si="19"/>
      </c>
      <c r="Q46" s="128">
        <f t="shared" si="19"/>
      </c>
      <c r="R46" s="35">
        <f t="shared" si="19"/>
      </c>
      <c r="S46" s="128">
        <f t="shared" si="19"/>
      </c>
      <c r="T46" s="35">
        <f t="shared" si="20"/>
      </c>
      <c r="U46" s="128">
        <f t="shared" si="20"/>
      </c>
      <c r="V46" s="35">
        <f t="shared" si="20"/>
      </c>
      <c r="W46" s="128">
        <f t="shared" si="20"/>
      </c>
      <c r="X46" s="35">
        <f t="shared" si="20"/>
      </c>
      <c r="Y46" s="128">
        <f t="shared" si="20"/>
      </c>
      <c r="Z46" s="35">
        <f t="shared" si="20"/>
      </c>
      <c r="AA46" s="128">
        <f t="shared" si="20"/>
      </c>
      <c r="AB46" s="35">
        <f t="shared" si="20"/>
        <v>1</v>
      </c>
      <c r="AC46" s="157">
        <f t="shared" si="20"/>
        <v>22.5</v>
      </c>
      <c r="AD46" s="79">
        <f t="shared" si="22"/>
        <v>1</v>
      </c>
      <c r="AE46" s="79">
        <f t="shared" si="23"/>
        <v>22.5</v>
      </c>
      <c r="AF46" s="12"/>
      <c r="AG46" s="198">
        <f t="shared" si="21"/>
      </c>
      <c r="AH46" s="88"/>
      <c r="AI46" s="87"/>
      <c r="AJ46" s="87"/>
      <c r="AK46" s="87"/>
      <c r="AL46" s="80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1:60" s="13" customFormat="1" ht="15.75" customHeight="1">
      <c r="A47" s="97"/>
      <c r="B47" s="75"/>
      <c r="C47" s="75"/>
      <c r="D47" s="75"/>
      <c r="E47" s="75"/>
      <c r="F47" s="185"/>
      <c r="G47" s="147" t="s">
        <v>111</v>
      </c>
      <c r="H47" s="138">
        <v>3</v>
      </c>
      <c r="I47" s="130">
        <v>101.25</v>
      </c>
      <c r="J47" s="129"/>
      <c r="K47" s="130"/>
      <c r="L47" s="119"/>
      <c r="M47" s="130"/>
      <c r="N47" s="119"/>
      <c r="O47" s="130"/>
      <c r="P47" s="119"/>
      <c r="Q47" s="130"/>
      <c r="R47" s="119"/>
      <c r="S47" s="130"/>
      <c r="T47" s="119"/>
      <c r="U47" s="130"/>
      <c r="V47" s="119"/>
      <c r="W47" s="130"/>
      <c r="X47" s="119"/>
      <c r="Y47" s="130"/>
      <c r="Z47" s="119"/>
      <c r="AA47" s="130"/>
      <c r="AB47" s="119"/>
      <c r="AC47" s="158"/>
      <c r="AD47" s="76">
        <f t="shared" si="22"/>
        <v>3</v>
      </c>
      <c r="AE47" s="76">
        <f t="shared" si="23"/>
        <v>101.25</v>
      </c>
      <c r="AF47" s="12"/>
      <c r="AG47" s="198"/>
      <c r="AH47" s="88"/>
      <c r="AI47" s="87"/>
      <c r="AJ47" s="87"/>
      <c r="AK47" s="87"/>
      <c r="AL47" s="80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1:60" s="13" customFormat="1" ht="15.75" customHeight="1">
      <c r="A48" s="97"/>
      <c r="B48" s="49"/>
      <c r="C48" s="49"/>
      <c r="D48" s="49"/>
      <c r="E48" s="49"/>
      <c r="F48" s="186"/>
      <c r="G48" s="148" t="s">
        <v>112</v>
      </c>
      <c r="H48" s="135">
        <v>1</v>
      </c>
      <c r="I48" s="124">
        <v>22.5</v>
      </c>
      <c r="J48" s="58"/>
      <c r="K48" s="124"/>
      <c r="L48" s="21"/>
      <c r="M48" s="124"/>
      <c r="N48" s="21"/>
      <c r="O48" s="124"/>
      <c r="P48" s="21"/>
      <c r="Q48" s="124"/>
      <c r="R48" s="21"/>
      <c r="S48" s="124"/>
      <c r="T48" s="21"/>
      <c r="U48" s="124"/>
      <c r="V48" s="21"/>
      <c r="W48" s="124"/>
      <c r="X48" s="21"/>
      <c r="Y48" s="124"/>
      <c r="Z48" s="21"/>
      <c r="AA48" s="124"/>
      <c r="AB48" s="21"/>
      <c r="AC48" s="155"/>
      <c r="AD48" s="71">
        <f t="shared" si="22"/>
        <v>1</v>
      </c>
      <c r="AE48" s="71">
        <f t="shared" si="23"/>
        <v>22.5</v>
      </c>
      <c r="AF48" s="12"/>
      <c r="AG48" s="198"/>
      <c r="AH48" s="88"/>
      <c r="AI48" s="87"/>
      <c r="AJ48" s="87"/>
      <c r="AK48" s="87"/>
      <c r="AL48" s="80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1:60" s="13" customFormat="1" ht="15.75" customHeight="1">
      <c r="A49" s="97"/>
      <c r="B49" s="49"/>
      <c r="C49" s="49" t="s">
        <v>403</v>
      </c>
      <c r="D49" s="110" t="s">
        <v>185</v>
      </c>
      <c r="E49" s="19">
        <f>IF(AND(D49&gt;90,D49&lt;93),D49-90,85)</f>
        <v>85</v>
      </c>
      <c r="F49" s="183">
        <f>IF(INDEX(F$109:F$193,$E49)=0,"",IF(INDEX(F$109:F$193,$E49)=MID(C49,1,3),"ok","枠注意"))</f>
      </c>
      <c r="G49" s="145" t="str">
        <f>IF(INDEX(G$109:G$193,$E49)=0,"",INDEX(G$109:G$193,$E49))</f>
        <v>-</v>
      </c>
      <c r="H49" s="135">
        <f>IF(E49&lt;3,1,0)</f>
        <v>0</v>
      </c>
      <c r="I49" s="124">
        <f>IF(E49&lt;3,22.5,"")</f>
      </c>
      <c r="J49" s="58"/>
      <c r="K49" s="124"/>
      <c r="L49" s="21"/>
      <c r="M49" s="124"/>
      <c r="N49" s="21"/>
      <c r="O49" s="124"/>
      <c r="P49" s="21"/>
      <c r="Q49" s="124"/>
      <c r="R49" s="21"/>
      <c r="S49" s="124"/>
      <c r="T49" s="21"/>
      <c r="U49" s="124"/>
      <c r="V49" s="21"/>
      <c r="W49" s="124"/>
      <c r="X49" s="21"/>
      <c r="Y49" s="124"/>
      <c r="Z49" s="21"/>
      <c r="AA49" s="124"/>
      <c r="AB49" s="21"/>
      <c r="AC49" s="155"/>
      <c r="AD49" s="71">
        <f t="shared" si="22"/>
      </c>
      <c r="AE49" s="71">
        <f t="shared" si="23"/>
      </c>
      <c r="AF49" s="12"/>
      <c r="AG49" s="198"/>
      <c r="AH49" s="88"/>
      <c r="AI49" s="87"/>
      <c r="AJ49" s="87"/>
      <c r="AK49" s="87"/>
      <c r="AL49" s="80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60" s="13" customFormat="1" ht="15.75" customHeight="1">
      <c r="A50" s="97"/>
      <c r="B50" s="49"/>
      <c r="C50" s="49"/>
      <c r="D50" s="49"/>
      <c r="E50" s="49"/>
      <c r="F50" s="186"/>
      <c r="G50" s="148" t="s">
        <v>108</v>
      </c>
      <c r="H50" s="135"/>
      <c r="I50" s="124"/>
      <c r="J50" s="131"/>
      <c r="K50" s="124"/>
      <c r="L50" s="21"/>
      <c r="M50" s="124"/>
      <c r="N50" s="21"/>
      <c r="O50" s="124"/>
      <c r="P50" s="21"/>
      <c r="Q50" s="124"/>
      <c r="R50" s="21"/>
      <c r="S50" s="124"/>
      <c r="T50" s="21"/>
      <c r="U50" s="124"/>
      <c r="V50" s="21"/>
      <c r="W50" s="124"/>
      <c r="X50" s="21"/>
      <c r="Y50" s="124"/>
      <c r="Z50" s="21"/>
      <c r="AA50" s="124"/>
      <c r="AB50" s="21"/>
      <c r="AC50" s="155"/>
      <c r="AD50" s="71">
        <f t="shared" si="22"/>
      </c>
      <c r="AE50" s="71">
        <f t="shared" si="23"/>
      </c>
      <c r="AF50" s="12"/>
      <c r="AG50" s="198"/>
      <c r="AH50" s="88"/>
      <c r="AI50" s="87"/>
      <c r="AJ50" s="87"/>
      <c r="AK50" s="87"/>
      <c r="AL50" s="80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1:60" s="13" customFormat="1" ht="15.75" customHeight="1">
      <c r="A51" s="97"/>
      <c r="B51" s="54"/>
      <c r="C51" s="54"/>
      <c r="D51" s="54"/>
      <c r="E51" s="54"/>
      <c r="F51" s="187"/>
      <c r="G51" s="149" t="s">
        <v>109</v>
      </c>
      <c r="H51" s="140"/>
      <c r="I51" s="153"/>
      <c r="J51" s="132"/>
      <c r="K51" s="133"/>
      <c r="L51" s="35"/>
      <c r="M51" s="128"/>
      <c r="N51" s="27"/>
      <c r="O51" s="133"/>
      <c r="P51" s="35"/>
      <c r="Q51" s="128"/>
      <c r="R51" s="35"/>
      <c r="S51" s="128"/>
      <c r="T51" s="35"/>
      <c r="U51" s="128"/>
      <c r="V51" s="35"/>
      <c r="W51" s="128"/>
      <c r="X51" s="35"/>
      <c r="Y51" s="128"/>
      <c r="Z51" s="35"/>
      <c r="AA51" s="128"/>
      <c r="AB51" s="27"/>
      <c r="AC51" s="159"/>
      <c r="AD51" s="73">
        <f t="shared" si="22"/>
      </c>
      <c r="AE51" s="73">
        <f t="shared" si="23"/>
      </c>
      <c r="AF51" s="12"/>
      <c r="AG51" s="198"/>
      <c r="AH51" s="88"/>
      <c r="AI51" s="87"/>
      <c r="AJ51" s="87"/>
      <c r="AK51" s="87"/>
      <c r="AL51" s="80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1:60" s="13" customFormat="1" ht="15.75" customHeight="1" thickBot="1">
      <c r="A52" s="98"/>
      <c r="B52" s="60"/>
      <c r="C52" s="60"/>
      <c r="D52" s="60"/>
      <c r="E52" s="60"/>
      <c r="F52" s="188"/>
      <c r="G52" s="150" t="s">
        <v>220</v>
      </c>
      <c r="H52" s="141"/>
      <c r="I52" s="117"/>
      <c r="J52" s="120"/>
      <c r="K52" s="117"/>
      <c r="L52" s="120"/>
      <c r="M52" s="117"/>
      <c r="N52" s="120"/>
      <c r="O52" s="117"/>
      <c r="P52" s="120"/>
      <c r="Q52" s="117"/>
      <c r="R52" s="120"/>
      <c r="S52" s="117"/>
      <c r="T52" s="120"/>
      <c r="U52" s="117"/>
      <c r="V52" s="120"/>
      <c r="W52" s="117"/>
      <c r="X52" s="120"/>
      <c r="Y52" s="117"/>
      <c r="Z52" s="120"/>
      <c r="AA52" s="117"/>
      <c r="AB52" s="120"/>
      <c r="AC52" s="139"/>
      <c r="AD52" s="74">
        <f>SUM(AD37:AD51)</f>
        <v>19</v>
      </c>
      <c r="AE52" s="74">
        <f>SUM(AE37:AE51)</f>
        <v>326.25</v>
      </c>
      <c r="AF52" s="12"/>
      <c r="AG52" s="198"/>
      <c r="AH52" s="88"/>
      <c r="AI52" s="87"/>
      <c r="AJ52" s="87"/>
      <c r="AK52" s="87"/>
      <c r="AL52" s="80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1:38" ht="15.75" customHeight="1" thickTop="1">
      <c r="A53" s="96"/>
      <c r="B53" s="64" t="s">
        <v>0</v>
      </c>
      <c r="C53" s="178" t="s">
        <v>250</v>
      </c>
      <c r="D53" s="109" t="s">
        <v>185</v>
      </c>
      <c r="E53" s="15">
        <f aca="true" t="shared" si="24" ref="E53:E62">LOOKUP(D53,$D$109:$D$193,$E$109:$E$193)</f>
        <v>85</v>
      </c>
      <c r="F53" s="182">
        <f aca="true" t="shared" si="25" ref="F53:F62">IF(INDEX(F$109:F$193,$E53)=0,"",IF(INDEX(F$109:F$193,$E53)=MID(C53,1,3),"ok","枠注意"))</f>
      </c>
      <c r="G53" s="144" t="str">
        <f aca="true" t="shared" si="26" ref="G53:G62">IF(INDEX(G$109:G$193,$E53)=0,"",INDEX(G$109:G$193,$E53))</f>
        <v>-</v>
      </c>
      <c r="H53" s="134"/>
      <c r="I53" s="61"/>
      <c r="J53" s="121">
        <f aca="true" t="shared" si="27" ref="J53:S62">IF(INDEX(J$109:J$193,$E53)=0,"",INDEX(J$109:J$193,$E53))</f>
      </c>
      <c r="K53" s="122">
        <f t="shared" si="27"/>
      </c>
      <c r="L53" s="121">
        <f t="shared" si="27"/>
      </c>
      <c r="M53" s="122">
        <f t="shared" si="27"/>
      </c>
      <c r="N53" s="121">
        <f t="shared" si="27"/>
      </c>
      <c r="O53" s="122">
        <f t="shared" si="27"/>
      </c>
      <c r="P53" s="121">
        <f t="shared" si="27"/>
      </c>
      <c r="Q53" s="122">
        <f t="shared" si="27"/>
      </c>
      <c r="R53" s="121">
        <f t="shared" si="27"/>
      </c>
      <c r="S53" s="122">
        <f t="shared" si="27"/>
      </c>
      <c r="T53" s="121">
        <f aca="true" t="shared" si="28" ref="T53:AC62">IF(INDEX(T$109:T$193,$E53)=0,"",INDEX(T$109:T$193,$E53))</f>
      </c>
      <c r="U53" s="122">
        <f t="shared" si="28"/>
      </c>
      <c r="V53" s="121">
        <f t="shared" si="28"/>
      </c>
      <c r="W53" s="122">
        <f t="shared" si="28"/>
      </c>
      <c r="X53" s="121">
        <f t="shared" si="28"/>
      </c>
      <c r="Y53" s="122">
        <f t="shared" si="28"/>
      </c>
      <c r="Z53" s="121">
        <f t="shared" si="28"/>
      </c>
      <c r="AA53" s="122">
        <f t="shared" si="28"/>
      </c>
      <c r="AB53" s="17">
        <f t="shared" si="28"/>
      </c>
      <c r="AC53" s="154">
        <f t="shared" si="28"/>
      </c>
      <c r="AD53" s="70">
        <f>IF(SUM(H53:AB53)=0,"",SUM(H53,J53,L53,N53,P53,R53,T53,V53,X53,Z53,AB53))</f>
      </c>
      <c r="AE53" s="70">
        <f>IF(SUM(I53:AC53)=0,"",SUM(I53,K53,M53,O53,Q53,S53,U53,W53,Y53,AA53,AC53))</f>
      </c>
      <c r="AG53" s="198"/>
      <c r="AH53" s="88"/>
      <c r="AI53" s="87"/>
      <c r="AJ53" s="87"/>
      <c r="AK53" s="87"/>
      <c r="AL53" s="80"/>
    </row>
    <row r="54" spans="1:38" ht="15.75" customHeight="1">
      <c r="A54" s="67" t="s">
        <v>110</v>
      </c>
      <c r="B54" s="65" t="s">
        <v>239</v>
      </c>
      <c r="C54" s="179" t="s">
        <v>251</v>
      </c>
      <c r="D54" s="110" t="s">
        <v>185</v>
      </c>
      <c r="E54" s="19">
        <f t="shared" si="24"/>
        <v>85</v>
      </c>
      <c r="F54" s="183">
        <f t="shared" si="25"/>
      </c>
      <c r="G54" s="145" t="str">
        <f t="shared" si="26"/>
        <v>-</v>
      </c>
      <c r="H54" s="135"/>
      <c r="I54" s="62"/>
      <c r="J54" s="123">
        <f t="shared" si="27"/>
      </c>
      <c r="K54" s="124">
        <f t="shared" si="27"/>
      </c>
      <c r="L54" s="21">
        <f t="shared" si="27"/>
      </c>
      <c r="M54" s="124">
        <f t="shared" si="27"/>
      </c>
      <c r="N54" s="21">
        <f t="shared" si="27"/>
      </c>
      <c r="O54" s="124">
        <f t="shared" si="27"/>
      </c>
      <c r="P54" s="21">
        <f t="shared" si="27"/>
      </c>
      <c r="Q54" s="124">
        <f t="shared" si="27"/>
      </c>
      <c r="R54" s="21">
        <f t="shared" si="27"/>
      </c>
      <c r="S54" s="124">
        <f t="shared" si="27"/>
      </c>
      <c r="T54" s="21">
        <f t="shared" si="28"/>
      </c>
      <c r="U54" s="124">
        <f t="shared" si="28"/>
      </c>
      <c r="V54" s="21">
        <f t="shared" si="28"/>
      </c>
      <c r="W54" s="124">
        <f t="shared" si="28"/>
      </c>
      <c r="X54" s="21">
        <f t="shared" si="28"/>
      </c>
      <c r="Y54" s="124">
        <f t="shared" si="28"/>
      </c>
      <c r="Z54" s="21">
        <f t="shared" si="28"/>
      </c>
      <c r="AA54" s="124">
        <f t="shared" si="28"/>
      </c>
      <c r="AB54" s="21">
        <f t="shared" si="28"/>
      </c>
      <c r="AC54" s="155">
        <f t="shared" si="28"/>
      </c>
      <c r="AD54" s="71">
        <f aca="true" t="shared" si="29" ref="AD54:AD67">IF(SUM(H54:AB54)=0,"",SUM(H54,J54,L54,N54,P54,R54,T54,V54,X54,Z54,AB54))</f>
      </c>
      <c r="AE54" s="71">
        <f aca="true" t="shared" si="30" ref="AE54:AE67">IF(SUM(I54:AC54)=0,"",SUM(I54,K54,M54,O54,Q54,S54,U54,W54,Y54,AA54,AC54))</f>
      </c>
      <c r="AG54" s="198"/>
      <c r="AH54" s="88"/>
      <c r="AI54" s="87"/>
      <c r="AJ54" s="87"/>
      <c r="AK54" s="87"/>
      <c r="AL54" s="80"/>
    </row>
    <row r="55" spans="1:38" ht="15.75" customHeight="1">
      <c r="A55" s="92" t="s">
        <v>96</v>
      </c>
      <c r="B55" s="66" t="s">
        <v>92</v>
      </c>
      <c r="C55" s="179" t="s">
        <v>252</v>
      </c>
      <c r="D55" s="110" t="s">
        <v>185</v>
      </c>
      <c r="E55" s="19">
        <f t="shared" si="24"/>
        <v>85</v>
      </c>
      <c r="F55" s="183">
        <f t="shared" si="25"/>
      </c>
      <c r="G55" s="145" t="str">
        <f t="shared" si="26"/>
        <v>-</v>
      </c>
      <c r="H55" s="135"/>
      <c r="I55" s="62"/>
      <c r="J55" s="123">
        <f t="shared" si="27"/>
      </c>
      <c r="K55" s="124">
        <f t="shared" si="27"/>
      </c>
      <c r="L55" s="21">
        <f t="shared" si="27"/>
      </c>
      <c r="M55" s="124">
        <f t="shared" si="27"/>
      </c>
      <c r="N55" s="21">
        <f t="shared" si="27"/>
      </c>
      <c r="O55" s="124">
        <f t="shared" si="27"/>
      </c>
      <c r="P55" s="21">
        <f t="shared" si="27"/>
      </c>
      <c r="Q55" s="124">
        <f t="shared" si="27"/>
      </c>
      <c r="R55" s="21">
        <f t="shared" si="27"/>
      </c>
      <c r="S55" s="124">
        <f t="shared" si="27"/>
      </c>
      <c r="T55" s="21">
        <f t="shared" si="28"/>
      </c>
      <c r="U55" s="124">
        <f t="shared" si="28"/>
      </c>
      <c r="V55" s="21">
        <f t="shared" si="28"/>
      </c>
      <c r="W55" s="124">
        <f t="shared" si="28"/>
      </c>
      <c r="X55" s="21">
        <f t="shared" si="28"/>
      </c>
      <c r="Y55" s="124">
        <f t="shared" si="28"/>
      </c>
      <c r="Z55" s="21">
        <f t="shared" si="28"/>
      </c>
      <c r="AA55" s="124">
        <f t="shared" si="28"/>
      </c>
      <c r="AB55" s="21">
        <f t="shared" si="28"/>
      </c>
      <c r="AC55" s="155">
        <f t="shared" si="28"/>
      </c>
      <c r="AD55" s="71">
        <f t="shared" si="29"/>
      </c>
      <c r="AE55" s="71">
        <f t="shared" si="30"/>
      </c>
      <c r="AG55" s="198"/>
      <c r="AH55" s="88"/>
      <c r="AI55" s="87"/>
      <c r="AJ55" s="87"/>
      <c r="AK55" s="87"/>
      <c r="AL55" s="80"/>
    </row>
    <row r="56" spans="1:38" ht="15.75" customHeight="1">
      <c r="A56" s="92" t="s">
        <v>98</v>
      </c>
      <c r="B56" s="65" t="s">
        <v>239</v>
      </c>
      <c r="C56" s="179" t="s">
        <v>253</v>
      </c>
      <c r="D56" s="110">
        <v>236</v>
      </c>
      <c r="E56" s="19">
        <f t="shared" si="24"/>
        <v>25</v>
      </c>
      <c r="F56" s="183" t="str">
        <f t="shared" si="25"/>
        <v>ok</v>
      </c>
      <c r="G56" s="145" t="str">
        <f t="shared" si="26"/>
        <v>熱統計物理学 </v>
      </c>
      <c r="H56" s="135"/>
      <c r="I56" s="62"/>
      <c r="J56" s="123">
        <f t="shared" si="27"/>
      </c>
      <c r="K56" s="124">
        <f t="shared" si="27"/>
      </c>
      <c r="L56" s="21">
        <f t="shared" si="27"/>
        <v>2</v>
      </c>
      <c r="M56" s="124">
        <f t="shared" si="27"/>
        <v>22.5</v>
      </c>
      <c r="N56" s="21">
        <f t="shared" si="27"/>
      </c>
      <c r="O56" s="124">
        <f t="shared" si="27"/>
      </c>
      <c r="P56" s="21">
        <f t="shared" si="27"/>
      </c>
      <c r="Q56" s="124">
        <f t="shared" si="27"/>
      </c>
      <c r="R56" s="21">
        <f t="shared" si="27"/>
      </c>
      <c r="S56" s="124">
        <f t="shared" si="27"/>
      </c>
      <c r="T56" s="21">
        <f t="shared" si="28"/>
      </c>
      <c r="U56" s="124">
        <f t="shared" si="28"/>
      </c>
      <c r="V56" s="21">
        <f t="shared" si="28"/>
      </c>
      <c r="W56" s="124">
        <f t="shared" si="28"/>
      </c>
      <c r="X56" s="21">
        <f t="shared" si="28"/>
      </c>
      <c r="Y56" s="124">
        <f t="shared" si="28"/>
      </c>
      <c r="Z56" s="21">
        <f t="shared" si="28"/>
      </c>
      <c r="AA56" s="124">
        <f t="shared" si="28"/>
      </c>
      <c r="AB56" s="21">
        <f t="shared" si="28"/>
      </c>
      <c r="AC56" s="155">
        <f t="shared" si="28"/>
      </c>
      <c r="AD56" s="71">
        <f t="shared" si="29"/>
        <v>2</v>
      </c>
      <c r="AE56" s="71">
        <f t="shared" si="30"/>
        <v>22.5</v>
      </c>
      <c r="AG56" s="198"/>
      <c r="AH56" s="88"/>
      <c r="AI56" s="87"/>
      <c r="AJ56" s="87"/>
      <c r="AK56" s="87"/>
      <c r="AL56" s="80"/>
    </row>
    <row r="57" spans="1:38" ht="15.75" customHeight="1">
      <c r="A57" s="92" t="s">
        <v>107</v>
      </c>
      <c r="B57" s="66" t="s">
        <v>93</v>
      </c>
      <c r="C57" s="179" t="s">
        <v>254</v>
      </c>
      <c r="D57" s="110">
        <v>401</v>
      </c>
      <c r="E57" s="19">
        <f t="shared" si="24"/>
        <v>50</v>
      </c>
      <c r="F57" s="183" t="str">
        <f t="shared" si="25"/>
        <v>ok</v>
      </c>
      <c r="G57" s="145" t="str">
        <f t="shared" si="26"/>
        <v>集積回路設計 </v>
      </c>
      <c r="H57" s="136"/>
      <c r="I57" s="63"/>
      <c r="J57" s="125">
        <f t="shared" si="27"/>
      </c>
      <c r="K57" s="126">
        <f t="shared" si="27"/>
      </c>
      <c r="L57" s="25">
        <f t="shared" si="27"/>
      </c>
      <c r="M57" s="126">
        <f t="shared" si="27"/>
      </c>
      <c r="N57" s="25">
        <f t="shared" si="27"/>
      </c>
      <c r="O57" s="126">
        <f t="shared" si="27"/>
      </c>
      <c r="P57" s="25">
        <f t="shared" si="27"/>
        <v>2</v>
      </c>
      <c r="Q57" s="126">
        <f t="shared" si="27"/>
        <v>22.5</v>
      </c>
      <c r="R57" s="25">
        <f t="shared" si="27"/>
      </c>
      <c r="S57" s="126">
        <f t="shared" si="27"/>
      </c>
      <c r="T57" s="25">
        <f t="shared" si="28"/>
      </c>
      <c r="U57" s="126">
        <f t="shared" si="28"/>
      </c>
      <c r="V57" s="25">
        <f t="shared" si="28"/>
      </c>
      <c r="W57" s="126">
        <f t="shared" si="28"/>
      </c>
      <c r="X57" s="25">
        <f t="shared" si="28"/>
      </c>
      <c r="Y57" s="126">
        <f t="shared" si="28"/>
      </c>
      <c r="Z57" s="25">
        <f t="shared" si="28"/>
      </c>
      <c r="AA57" s="126">
        <f t="shared" si="28"/>
      </c>
      <c r="AB57" s="25">
        <f t="shared" si="28"/>
      </c>
      <c r="AC57" s="156">
        <f t="shared" si="28"/>
      </c>
      <c r="AD57" s="72">
        <f t="shared" si="29"/>
        <v>2</v>
      </c>
      <c r="AE57" s="72">
        <f t="shared" si="30"/>
        <v>22.5</v>
      </c>
      <c r="AG57" s="198"/>
      <c r="AH57" s="88"/>
      <c r="AI57" s="87"/>
      <c r="AJ57" s="87"/>
      <c r="AK57" s="87"/>
      <c r="AL57" s="80"/>
    </row>
    <row r="58" spans="1:38" ht="15.75" customHeight="1">
      <c r="A58" s="92" t="s">
        <v>101</v>
      </c>
      <c r="B58" s="65" t="s">
        <v>239</v>
      </c>
      <c r="C58" s="179" t="s">
        <v>255</v>
      </c>
      <c r="D58" s="110" t="s">
        <v>185</v>
      </c>
      <c r="E58" s="19">
        <f t="shared" si="24"/>
        <v>85</v>
      </c>
      <c r="F58" s="183">
        <f t="shared" si="25"/>
      </c>
      <c r="G58" s="145" t="str">
        <f t="shared" si="26"/>
        <v>-</v>
      </c>
      <c r="H58" s="135"/>
      <c r="I58" s="62"/>
      <c r="J58" s="123">
        <f t="shared" si="27"/>
      </c>
      <c r="K58" s="124">
        <f t="shared" si="27"/>
      </c>
      <c r="L58" s="21">
        <f t="shared" si="27"/>
      </c>
      <c r="M58" s="124">
        <f t="shared" si="27"/>
      </c>
      <c r="N58" s="21">
        <f t="shared" si="27"/>
      </c>
      <c r="O58" s="124">
        <f t="shared" si="27"/>
      </c>
      <c r="P58" s="21">
        <f t="shared" si="27"/>
      </c>
      <c r="Q58" s="124">
        <f t="shared" si="27"/>
      </c>
      <c r="R58" s="21">
        <f t="shared" si="27"/>
      </c>
      <c r="S58" s="124">
        <f t="shared" si="27"/>
      </c>
      <c r="T58" s="21">
        <f t="shared" si="28"/>
      </c>
      <c r="U58" s="124">
        <f t="shared" si="28"/>
      </c>
      <c r="V58" s="21">
        <f t="shared" si="28"/>
      </c>
      <c r="W58" s="124">
        <f t="shared" si="28"/>
      </c>
      <c r="X58" s="21">
        <f t="shared" si="28"/>
      </c>
      <c r="Y58" s="124">
        <f t="shared" si="28"/>
      </c>
      <c r="Z58" s="21">
        <f t="shared" si="28"/>
      </c>
      <c r="AA58" s="124">
        <f t="shared" si="28"/>
      </c>
      <c r="AB58" s="21">
        <f t="shared" si="28"/>
      </c>
      <c r="AC58" s="155">
        <f t="shared" si="28"/>
      </c>
      <c r="AD58" s="71">
        <f t="shared" si="29"/>
      </c>
      <c r="AE58" s="71">
        <f t="shared" si="30"/>
      </c>
      <c r="AG58" s="198"/>
      <c r="AH58" s="88"/>
      <c r="AI58" s="87"/>
      <c r="AJ58" s="87"/>
      <c r="AK58" s="87"/>
      <c r="AL58" s="80"/>
    </row>
    <row r="59" spans="1:60" s="13" customFormat="1" ht="15.75" customHeight="1">
      <c r="A59" s="92"/>
      <c r="B59" s="66" t="s">
        <v>94</v>
      </c>
      <c r="C59" s="179" t="s">
        <v>256</v>
      </c>
      <c r="D59" s="110" t="s">
        <v>185</v>
      </c>
      <c r="E59" s="19">
        <f t="shared" si="24"/>
        <v>85</v>
      </c>
      <c r="F59" s="183">
        <f t="shared" si="25"/>
      </c>
      <c r="G59" s="145" t="str">
        <f t="shared" si="26"/>
        <v>-</v>
      </c>
      <c r="H59" s="135"/>
      <c r="I59" s="62"/>
      <c r="J59" s="123">
        <f t="shared" si="27"/>
      </c>
      <c r="K59" s="124">
        <f t="shared" si="27"/>
      </c>
      <c r="L59" s="21">
        <f t="shared" si="27"/>
      </c>
      <c r="M59" s="124">
        <f t="shared" si="27"/>
      </c>
      <c r="N59" s="21">
        <f t="shared" si="27"/>
      </c>
      <c r="O59" s="124">
        <f t="shared" si="27"/>
      </c>
      <c r="P59" s="21">
        <f t="shared" si="27"/>
      </c>
      <c r="Q59" s="124">
        <f t="shared" si="27"/>
      </c>
      <c r="R59" s="21">
        <f t="shared" si="27"/>
      </c>
      <c r="S59" s="124">
        <f t="shared" si="27"/>
      </c>
      <c r="T59" s="21">
        <f t="shared" si="28"/>
      </c>
      <c r="U59" s="124">
        <f t="shared" si="28"/>
      </c>
      <c r="V59" s="21">
        <f t="shared" si="28"/>
      </c>
      <c r="W59" s="124">
        <f t="shared" si="28"/>
      </c>
      <c r="X59" s="21">
        <f t="shared" si="28"/>
      </c>
      <c r="Y59" s="124">
        <f t="shared" si="28"/>
      </c>
      <c r="Z59" s="21">
        <f t="shared" si="28"/>
      </c>
      <c r="AA59" s="124">
        <f t="shared" si="28"/>
      </c>
      <c r="AB59" s="21">
        <f t="shared" si="28"/>
      </c>
      <c r="AC59" s="155">
        <f t="shared" si="28"/>
      </c>
      <c r="AD59" s="71">
        <f t="shared" si="29"/>
      </c>
      <c r="AE59" s="71">
        <f t="shared" si="30"/>
      </c>
      <c r="AF59" s="12"/>
      <c r="AG59" s="198"/>
      <c r="AH59" s="88"/>
      <c r="AI59" s="87"/>
      <c r="AJ59" s="87"/>
      <c r="AK59" s="87"/>
      <c r="AL59" s="80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1:60" s="13" customFormat="1" ht="15.75" customHeight="1">
      <c r="A60" s="92"/>
      <c r="B60" s="65" t="s">
        <v>239</v>
      </c>
      <c r="C60" s="179" t="s">
        <v>257</v>
      </c>
      <c r="D60" s="110" t="s">
        <v>211</v>
      </c>
      <c r="E60" s="19">
        <f t="shared" si="24"/>
        <v>85</v>
      </c>
      <c r="F60" s="183">
        <f t="shared" si="25"/>
      </c>
      <c r="G60" s="145" t="str">
        <f t="shared" si="26"/>
        <v>-</v>
      </c>
      <c r="H60" s="135"/>
      <c r="I60" s="62"/>
      <c r="J60" s="123">
        <f t="shared" si="27"/>
      </c>
      <c r="K60" s="124">
        <f t="shared" si="27"/>
      </c>
      <c r="L60" s="21">
        <f t="shared" si="27"/>
      </c>
      <c r="M60" s="124">
        <f t="shared" si="27"/>
      </c>
      <c r="N60" s="21">
        <f t="shared" si="27"/>
      </c>
      <c r="O60" s="124">
        <f t="shared" si="27"/>
      </c>
      <c r="P60" s="21">
        <f t="shared" si="27"/>
      </c>
      <c r="Q60" s="124">
        <f t="shared" si="27"/>
      </c>
      <c r="R60" s="21">
        <f t="shared" si="27"/>
      </c>
      <c r="S60" s="124">
        <f t="shared" si="27"/>
      </c>
      <c r="T60" s="21">
        <f t="shared" si="28"/>
      </c>
      <c r="U60" s="124">
        <f t="shared" si="28"/>
      </c>
      <c r="V60" s="21">
        <f t="shared" si="28"/>
      </c>
      <c r="W60" s="124">
        <f t="shared" si="28"/>
      </c>
      <c r="X60" s="21">
        <f t="shared" si="28"/>
      </c>
      <c r="Y60" s="124">
        <f t="shared" si="28"/>
      </c>
      <c r="Z60" s="21">
        <f t="shared" si="28"/>
      </c>
      <c r="AA60" s="124">
        <f t="shared" si="28"/>
      </c>
      <c r="AB60" s="21">
        <f t="shared" si="28"/>
      </c>
      <c r="AC60" s="155">
        <f t="shared" si="28"/>
      </c>
      <c r="AD60" s="71">
        <f t="shared" si="29"/>
      </c>
      <c r="AE60" s="71">
        <f t="shared" si="30"/>
      </c>
      <c r="AF60" s="12"/>
      <c r="AG60" s="198"/>
      <c r="AH60" s="88"/>
      <c r="AI60" s="87"/>
      <c r="AJ60" s="87"/>
      <c r="AK60" s="87"/>
      <c r="AL60" s="80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1:60" s="13" customFormat="1" ht="15.75" customHeight="1">
      <c r="A61" s="92"/>
      <c r="B61" s="66" t="s">
        <v>95</v>
      </c>
      <c r="C61" s="179" t="s">
        <v>258</v>
      </c>
      <c r="D61" s="110">
        <v>404</v>
      </c>
      <c r="E61" s="19">
        <f t="shared" si="24"/>
        <v>53</v>
      </c>
      <c r="F61" s="183" t="str">
        <f t="shared" si="25"/>
        <v>ok</v>
      </c>
      <c r="G61" s="145" t="str">
        <f t="shared" si="26"/>
        <v>電磁波工学II </v>
      </c>
      <c r="H61" s="135"/>
      <c r="I61" s="62"/>
      <c r="J61" s="123">
        <f t="shared" si="27"/>
      </c>
      <c r="K61" s="124">
        <f t="shared" si="27"/>
      </c>
      <c r="L61" s="21">
        <f t="shared" si="27"/>
      </c>
      <c r="M61" s="124">
        <f t="shared" si="27"/>
      </c>
      <c r="N61" s="21">
        <f t="shared" si="27"/>
      </c>
      <c r="O61" s="124">
        <f t="shared" si="27"/>
      </c>
      <c r="P61" s="21">
        <f t="shared" si="27"/>
        <v>2</v>
      </c>
      <c r="Q61" s="124">
        <f t="shared" si="27"/>
        <v>22.5</v>
      </c>
      <c r="R61" s="21">
        <f t="shared" si="27"/>
      </c>
      <c r="S61" s="124">
        <f t="shared" si="27"/>
      </c>
      <c r="T61" s="21">
        <f t="shared" si="28"/>
      </c>
      <c r="U61" s="124">
        <f t="shared" si="28"/>
      </c>
      <c r="V61" s="21">
        <f t="shared" si="28"/>
      </c>
      <c r="W61" s="124">
        <f t="shared" si="28"/>
      </c>
      <c r="X61" s="21">
        <f t="shared" si="28"/>
      </c>
      <c r="Y61" s="124">
        <f t="shared" si="28"/>
      </c>
      <c r="Z61" s="21">
        <f t="shared" si="28"/>
      </c>
      <c r="AA61" s="124">
        <f t="shared" si="28"/>
      </c>
      <c r="AB61" s="21">
        <f t="shared" si="28"/>
      </c>
      <c r="AC61" s="155">
        <f t="shared" si="28"/>
      </c>
      <c r="AD61" s="71">
        <f t="shared" si="29"/>
        <v>2</v>
      </c>
      <c r="AE61" s="71">
        <f t="shared" si="30"/>
        <v>22.5</v>
      </c>
      <c r="AF61" s="12"/>
      <c r="AG61" s="198"/>
      <c r="AH61" s="88"/>
      <c r="AI61" s="87"/>
      <c r="AJ61" s="87"/>
      <c r="AK61" s="87"/>
      <c r="AL61" s="80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1:60" s="13" customFormat="1" ht="15.75" customHeight="1">
      <c r="A62" s="92"/>
      <c r="B62" s="53" t="s">
        <v>239</v>
      </c>
      <c r="C62" s="180" t="s">
        <v>259</v>
      </c>
      <c r="D62" s="111">
        <v>114</v>
      </c>
      <c r="E62" s="77">
        <f t="shared" si="24"/>
        <v>10</v>
      </c>
      <c r="F62" s="184" t="str">
        <f t="shared" si="25"/>
        <v>ok</v>
      </c>
      <c r="G62" s="146" t="str">
        <f t="shared" si="26"/>
        <v>技術英語II </v>
      </c>
      <c r="H62" s="137"/>
      <c r="I62" s="78"/>
      <c r="J62" s="127">
        <f t="shared" si="27"/>
      </c>
      <c r="K62" s="128">
        <f t="shared" si="27"/>
      </c>
      <c r="L62" s="35">
        <f t="shared" si="27"/>
      </c>
      <c r="M62" s="128">
        <f t="shared" si="27"/>
      </c>
      <c r="N62" s="35">
        <f t="shared" si="27"/>
      </c>
      <c r="O62" s="128">
        <f t="shared" si="27"/>
      </c>
      <c r="P62" s="35">
        <f t="shared" si="27"/>
      </c>
      <c r="Q62" s="128">
        <f t="shared" si="27"/>
      </c>
      <c r="R62" s="35">
        <f t="shared" si="27"/>
      </c>
      <c r="S62" s="128">
        <f t="shared" si="27"/>
      </c>
      <c r="T62" s="35">
        <f t="shared" si="28"/>
      </c>
      <c r="U62" s="128">
        <f t="shared" si="28"/>
      </c>
      <c r="V62" s="35">
        <f t="shared" si="28"/>
      </c>
      <c r="W62" s="128">
        <f t="shared" si="28"/>
      </c>
      <c r="X62" s="35">
        <f t="shared" si="28"/>
      </c>
      <c r="Y62" s="128">
        <f t="shared" si="28"/>
      </c>
      <c r="Z62" s="35">
        <f t="shared" si="28"/>
      </c>
      <c r="AA62" s="128">
        <f t="shared" si="28"/>
      </c>
      <c r="AB62" s="35">
        <f t="shared" si="28"/>
        <v>1</v>
      </c>
      <c r="AC62" s="157">
        <f t="shared" si="28"/>
        <v>22.5</v>
      </c>
      <c r="AD62" s="79">
        <f t="shared" si="29"/>
        <v>1</v>
      </c>
      <c r="AE62" s="79">
        <f t="shared" si="30"/>
        <v>22.5</v>
      </c>
      <c r="AF62" s="12"/>
      <c r="AG62" s="198"/>
      <c r="AH62" s="88"/>
      <c r="AI62" s="87"/>
      <c r="AJ62" s="87"/>
      <c r="AK62" s="87"/>
      <c r="AL62" s="80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1:60" s="13" customFormat="1" ht="15.75" customHeight="1">
      <c r="A63" s="97"/>
      <c r="B63" s="75"/>
      <c r="C63" s="75"/>
      <c r="D63" s="75"/>
      <c r="E63" s="75"/>
      <c r="F63" s="185"/>
      <c r="G63" s="147" t="s">
        <v>113</v>
      </c>
      <c r="H63" s="138">
        <v>3</v>
      </c>
      <c r="I63" s="130">
        <v>101.25</v>
      </c>
      <c r="J63" s="129"/>
      <c r="K63" s="130"/>
      <c r="L63" s="119"/>
      <c r="M63" s="130"/>
      <c r="N63" s="119"/>
      <c r="O63" s="130"/>
      <c r="P63" s="119"/>
      <c r="Q63" s="130"/>
      <c r="R63" s="119"/>
      <c r="S63" s="130"/>
      <c r="T63" s="119"/>
      <c r="U63" s="130"/>
      <c r="V63" s="119"/>
      <c r="W63" s="130"/>
      <c r="X63" s="119"/>
      <c r="Y63" s="130"/>
      <c r="Z63" s="119"/>
      <c r="AA63" s="130"/>
      <c r="AB63" s="119"/>
      <c r="AC63" s="158"/>
      <c r="AD63" s="76">
        <f t="shared" si="29"/>
        <v>3</v>
      </c>
      <c r="AE63" s="76">
        <f t="shared" si="30"/>
        <v>101.25</v>
      </c>
      <c r="AF63" s="12"/>
      <c r="AG63" s="198"/>
      <c r="AH63" s="88"/>
      <c r="AI63" s="87"/>
      <c r="AJ63" s="87"/>
      <c r="AK63" s="87"/>
      <c r="AL63" s="80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1:60" s="13" customFormat="1" ht="15.75" customHeight="1">
      <c r="A64" s="97"/>
      <c r="B64" s="49"/>
      <c r="C64" s="49"/>
      <c r="D64" s="49"/>
      <c r="E64" s="49"/>
      <c r="F64" s="186"/>
      <c r="G64" s="148" t="s">
        <v>114</v>
      </c>
      <c r="H64" s="135">
        <v>1</v>
      </c>
      <c r="I64" s="124">
        <v>22.5</v>
      </c>
      <c r="J64" s="58"/>
      <c r="K64" s="124"/>
      <c r="L64" s="21"/>
      <c r="M64" s="124"/>
      <c r="N64" s="21"/>
      <c r="O64" s="124"/>
      <c r="P64" s="21"/>
      <c r="Q64" s="124"/>
      <c r="R64" s="21"/>
      <c r="S64" s="124"/>
      <c r="T64" s="21"/>
      <c r="U64" s="124"/>
      <c r="V64" s="21"/>
      <c r="W64" s="124"/>
      <c r="X64" s="21"/>
      <c r="Y64" s="124"/>
      <c r="Z64" s="21"/>
      <c r="AA64" s="124"/>
      <c r="AB64" s="21"/>
      <c r="AC64" s="155"/>
      <c r="AD64" s="71">
        <f t="shared" si="29"/>
        <v>1</v>
      </c>
      <c r="AE64" s="71">
        <f t="shared" si="30"/>
        <v>22.5</v>
      </c>
      <c r="AF64" s="12"/>
      <c r="AG64" s="198"/>
      <c r="AH64" s="88"/>
      <c r="AI64" s="87"/>
      <c r="AJ64" s="87"/>
      <c r="AK64" s="87"/>
      <c r="AL64" s="80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1:60" s="13" customFormat="1" ht="15.75" customHeight="1">
      <c r="A65" s="97"/>
      <c r="B65" s="49"/>
      <c r="C65" s="49" t="s">
        <v>403</v>
      </c>
      <c r="D65" s="110" t="s">
        <v>185</v>
      </c>
      <c r="E65" s="19">
        <f>IF(AND(D65&gt;90,D65&lt;93),D65-90,85)</f>
        <v>85</v>
      </c>
      <c r="F65" s="183">
        <f>IF(INDEX(F$109:F$193,$E65)=0,"",IF(INDEX(F$109:F$193,$E65)=MID(C65,1,3),"ok","枠注意"))</f>
      </c>
      <c r="G65" s="145" t="str">
        <f>IF(INDEX(G$109:G$193,$E65)=0,"",INDEX(G$109:G$193,$E65))</f>
        <v>-</v>
      </c>
      <c r="H65" s="135">
        <f>IF(E65&lt;3,1,0)</f>
        <v>0</v>
      </c>
      <c r="I65" s="124">
        <f>IF(E65&lt;3,22.5,"")</f>
      </c>
      <c r="J65" s="58"/>
      <c r="K65" s="124"/>
      <c r="L65" s="21"/>
      <c r="M65" s="124"/>
      <c r="N65" s="21"/>
      <c r="O65" s="124"/>
      <c r="P65" s="21"/>
      <c r="Q65" s="124"/>
      <c r="R65" s="21"/>
      <c r="S65" s="124"/>
      <c r="T65" s="21"/>
      <c r="U65" s="124"/>
      <c r="V65" s="21"/>
      <c r="W65" s="124"/>
      <c r="X65" s="21"/>
      <c r="Y65" s="124"/>
      <c r="Z65" s="21"/>
      <c r="AA65" s="124"/>
      <c r="AB65" s="21"/>
      <c r="AC65" s="155"/>
      <c r="AD65" s="71">
        <f t="shared" si="29"/>
      </c>
      <c r="AE65" s="71">
        <f t="shared" si="30"/>
      </c>
      <c r="AF65" s="12"/>
      <c r="AG65" s="198"/>
      <c r="AH65" s="88"/>
      <c r="AI65" s="87"/>
      <c r="AJ65" s="87"/>
      <c r="AK65" s="87"/>
      <c r="AL65" s="80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1:60" s="13" customFormat="1" ht="15.75" customHeight="1">
      <c r="A66" s="97"/>
      <c r="B66" s="49"/>
      <c r="C66" s="49"/>
      <c r="D66" s="49"/>
      <c r="E66" s="49"/>
      <c r="F66" s="186"/>
      <c r="G66" s="148" t="s">
        <v>108</v>
      </c>
      <c r="H66" s="135"/>
      <c r="I66" s="124"/>
      <c r="J66" s="131"/>
      <c r="K66" s="124"/>
      <c r="L66" s="21"/>
      <c r="M66" s="124"/>
      <c r="N66" s="21"/>
      <c r="O66" s="124"/>
      <c r="P66" s="21"/>
      <c r="Q66" s="124"/>
      <c r="R66" s="21"/>
      <c r="S66" s="124"/>
      <c r="T66" s="21"/>
      <c r="U66" s="124"/>
      <c r="V66" s="21"/>
      <c r="W66" s="124"/>
      <c r="X66" s="21"/>
      <c r="Y66" s="124"/>
      <c r="Z66" s="21"/>
      <c r="AA66" s="124"/>
      <c r="AB66" s="21"/>
      <c r="AC66" s="155"/>
      <c r="AD66" s="71">
        <f t="shared" si="29"/>
      </c>
      <c r="AE66" s="71">
        <f t="shared" si="30"/>
      </c>
      <c r="AF66" s="12"/>
      <c r="AG66" s="199"/>
      <c r="AH66" s="80"/>
      <c r="AI66" s="12"/>
      <c r="AJ66" s="12"/>
      <c r="AK66" s="12"/>
      <c r="AL66" s="80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1:60" s="13" customFormat="1" ht="15.75" customHeight="1">
      <c r="A67" s="97"/>
      <c r="B67" s="54"/>
      <c r="C67" s="54"/>
      <c r="D67" s="54"/>
      <c r="E67" s="54"/>
      <c r="F67" s="187"/>
      <c r="G67" s="149" t="s">
        <v>109</v>
      </c>
      <c r="H67" s="140"/>
      <c r="I67" s="153"/>
      <c r="J67" s="132"/>
      <c r="K67" s="133"/>
      <c r="L67" s="35"/>
      <c r="M67" s="128"/>
      <c r="N67" s="27"/>
      <c r="O67" s="133"/>
      <c r="P67" s="35"/>
      <c r="Q67" s="128"/>
      <c r="R67" s="35"/>
      <c r="S67" s="128"/>
      <c r="T67" s="35"/>
      <c r="U67" s="128"/>
      <c r="V67" s="35"/>
      <c r="W67" s="128"/>
      <c r="X67" s="35"/>
      <c r="Y67" s="128"/>
      <c r="Z67" s="35"/>
      <c r="AA67" s="128"/>
      <c r="AB67" s="27"/>
      <c r="AC67" s="159"/>
      <c r="AD67" s="73">
        <f t="shared" si="29"/>
      </c>
      <c r="AE67" s="73">
        <f t="shared" si="30"/>
      </c>
      <c r="AF67" s="12"/>
      <c r="AG67" s="199"/>
      <c r="AH67" s="80"/>
      <c r="AI67" s="12"/>
      <c r="AJ67" s="12"/>
      <c r="AK67" s="12"/>
      <c r="AL67" s="80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1:60" s="13" customFormat="1" ht="15.75" customHeight="1" thickBot="1">
      <c r="A68" s="98"/>
      <c r="B68" s="60"/>
      <c r="C68" s="60"/>
      <c r="D68" s="60"/>
      <c r="E68" s="60"/>
      <c r="F68" s="188"/>
      <c r="G68" s="150" t="s">
        <v>219</v>
      </c>
      <c r="H68" s="141"/>
      <c r="I68" s="117"/>
      <c r="J68" s="120"/>
      <c r="K68" s="117"/>
      <c r="L68" s="120"/>
      <c r="M68" s="117"/>
      <c r="N68" s="120"/>
      <c r="O68" s="117"/>
      <c r="P68" s="120"/>
      <c r="Q68" s="117"/>
      <c r="R68" s="120"/>
      <c r="S68" s="117"/>
      <c r="T68" s="120"/>
      <c r="U68" s="117"/>
      <c r="V68" s="120"/>
      <c r="W68" s="117"/>
      <c r="X68" s="120"/>
      <c r="Y68" s="117"/>
      <c r="Z68" s="120"/>
      <c r="AA68" s="117"/>
      <c r="AB68" s="120"/>
      <c r="AC68" s="139"/>
      <c r="AD68" s="74">
        <f>SUM(AD53:AD67)</f>
        <v>11</v>
      </c>
      <c r="AE68" s="74">
        <f>SUM(AE53:AE67)</f>
        <v>213.75</v>
      </c>
      <c r="AF68" s="12"/>
      <c r="AG68" s="199"/>
      <c r="AH68" s="80"/>
      <c r="AI68" s="12"/>
      <c r="AJ68" s="12"/>
      <c r="AK68" s="12"/>
      <c r="AL68" s="80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1:60" s="13" customFormat="1" ht="15.75" customHeight="1" thickBot="1" thickTop="1">
      <c r="A69" s="112"/>
      <c r="B69" s="113"/>
      <c r="C69" s="113"/>
      <c r="D69" s="113"/>
      <c r="E69" s="113"/>
      <c r="F69" s="113"/>
      <c r="G69" s="151" t="s">
        <v>228</v>
      </c>
      <c r="H69" s="141">
        <f>SUM(H5:H67)</f>
        <v>20</v>
      </c>
      <c r="I69" s="117">
        <f aca="true" t="shared" si="31" ref="I69:AA69">SUM(I5:I67)</f>
        <v>630</v>
      </c>
      <c r="J69" s="120">
        <f t="shared" si="31"/>
        <v>4</v>
      </c>
      <c r="K69" s="117">
        <f t="shared" si="31"/>
        <v>45</v>
      </c>
      <c r="L69" s="120">
        <f t="shared" si="31"/>
        <v>4</v>
      </c>
      <c r="M69" s="117">
        <f t="shared" si="31"/>
        <v>45</v>
      </c>
      <c r="N69" s="120">
        <f t="shared" si="31"/>
        <v>2</v>
      </c>
      <c r="O69" s="117">
        <f t="shared" si="31"/>
        <v>22.5</v>
      </c>
      <c r="P69" s="120">
        <f t="shared" si="31"/>
        <v>8</v>
      </c>
      <c r="Q69" s="117">
        <f t="shared" si="31"/>
        <v>90</v>
      </c>
      <c r="R69" s="120">
        <f t="shared" si="31"/>
        <v>2</v>
      </c>
      <c r="S69" s="117">
        <f t="shared" si="31"/>
        <v>22.5</v>
      </c>
      <c r="T69" s="120">
        <f t="shared" si="31"/>
        <v>6</v>
      </c>
      <c r="U69" s="117">
        <f t="shared" si="31"/>
        <v>67.5</v>
      </c>
      <c r="V69" s="120">
        <f t="shared" si="31"/>
        <v>2</v>
      </c>
      <c r="W69" s="117">
        <f t="shared" si="31"/>
        <v>22.5</v>
      </c>
      <c r="X69" s="120">
        <f t="shared" si="31"/>
        <v>8</v>
      </c>
      <c r="Y69" s="117">
        <f t="shared" si="31"/>
        <v>90</v>
      </c>
      <c r="Z69" s="120">
        <f t="shared" si="31"/>
        <v>2</v>
      </c>
      <c r="AA69" s="117">
        <f t="shared" si="31"/>
        <v>22.5</v>
      </c>
      <c r="AB69" s="120">
        <f>SUM(AB5:AB67)</f>
        <v>7</v>
      </c>
      <c r="AC69" s="117">
        <f>SUM(AC5:AC67)</f>
        <v>157.5</v>
      </c>
      <c r="AD69" s="114"/>
      <c r="AE69" s="114"/>
      <c r="AF69" s="12"/>
      <c r="AG69" s="199"/>
      <c r="AH69" s="80"/>
      <c r="AI69" s="12"/>
      <c r="AJ69" s="12"/>
      <c r="AK69" s="12"/>
      <c r="AL69" s="80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1:31" ht="15.75" customHeight="1" thickTop="1">
      <c r="A70" s="160"/>
      <c r="B70" s="161"/>
      <c r="C70" s="161"/>
      <c r="D70" s="161"/>
      <c r="E70" s="161"/>
      <c r="F70" s="161"/>
      <c r="G70" s="162"/>
      <c r="H70" s="163"/>
      <c r="I70" s="164"/>
      <c r="J70" s="165"/>
      <c r="K70" s="166"/>
      <c r="L70" s="166"/>
      <c r="M70" s="166"/>
      <c r="N70" s="166"/>
      <c r="O70" s="164"/>
      <c r="P70" s="165"/>
      <c r="Q70" s="166"/>
      <c r="R70" s="166"/>
      <c r="S70" s="166"/>
      <c r="T70" s="166"/>
      <c r="U70" s="166"/>
      <c r="V70" s="166"/>
      <c r="W70" s="164"/>
      <c r="X70" s="172"/>
      <c r="Y70" s="173"/>
      <c r="Z70" s="166">
        <f>SUM(X69,Z69,AB69)</f>
        <v>17</v>
      </c>
      <c r="AA70" s="166">
        <f>SUM(Y69,AA69,AC69)</f>
        <v>270</v>
      </c>
      <c r="AB70" s="166"/>
      <c r="AC70" s="169"/>
      <c r="AD70" s="171">
        <f>SUM(AD5:AD68)/2</f>
        <v>65</v>
      </c>
      <c r="AE70" s="171">
        <f>SUM(AE5:AE68)/2</f>
        <v>1215</v>
      </c>
    </row>
    <row r="71" spans="1:31" ht="15.75" customHeight="1" thickBot="1">
      <c r="A71" s="99"/>
      <c r="B71" s="57"/>
      <c r="C71" s="57"/>
      <c r="D71" s="57"/>
      <c r="E71" s="57"/>
      <c r="F71" s="57"/>
      <c r="G71" s="152" t="s">
        <v>274</v>
      </c>
      <c r="H71" s="167">
        <f>H69</f>
        <v>20</v>
      </c>
      <c r="I71" s="69">
        <f>I69</f>
        <v>630</v>
      </c>
      <c r="J71" s="168"/>
      <c r="K71" s="118"/>
      <c r="L71" s="118">
        <f>SUM(J69,L69,N69)</f>
        <v>10</v>
      </c>
      <c r="M71" s="118">
        <f>SUM(K69,M69,O69)</f>
        <v>112.5</v>
      </c>
      <c r="N71" s="118"/>
      <c r="O71" s="69"/>
      <c r="P71" s="168"/>
      <c r="Q71" s="118"/>
      <c r="R71" s="118">
        <f>SUM(P69,R69,T69,V69,X69)</f>
        <v>26</v>
      </c>
      <c r="S71" s="118">
        <f>SUM(Q69,S69,U69,W69,Y69)</f>
        <v>292.5</v>
      </c>
      <c r="T71" s="118"/>
      <c r="U71" s="118"/>
      <c r="V71" s="118"/>
      <c r="W71" s="118"/>
      <c r="X71" s="118"/>
      <c r="Y71" s="69"/>
      <c r="Z71" s="118"/>
      <c r="AA71" s="118"/>
      <c r="AB71" s="118"/>
      <c r="AC71" s="170"/>
      <c r="AD71" s="68"/>
      <c r="AE71" s="68"/>
    </row>
    <row r="72" spans="1:60" s="80" customFormat="1" ht="14.25" thickTop="1">
      <c r="A72" s="40"/>
      <c r="B72" s="81"/>
      <c r="C72" s="81"/>
      <c r="D72" s="81"/>
      <c r="E72" s="81"/>
      <c r="F72" s="81"/>
      <c r="G72" s="81"/>
      <c r="H72" s="81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12"/>
      <c r="AG72" s="199"/>
      <c r="AI72" s="12"/>
      <c r="AJ72" s="12"/>
      <c r="AK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1:60" s="80" customFormat="1" ht="13.5">
      <c r="A73" s="40">
        <v>0</v>
      </c>
      <c r="B73" s="81" t="str">
        <f>IF(B107&gt;1,"★同じ科目を2回受講の計画になっています","○科目を重なることなく取得する計画です")</f>
        <v>★同じ科目を2回受講の計画になっています</v>
      </c>
      <c r="C73" s="81"/>
      <c r="D73" s="81"/>
      <c r="E73" s="81"/>
      <c r="F73" s="81"/>
      <c r="G73" s="81"/>
      <c r="H73" s="82"/>
      <c r="I73" s="81"/>
      <c r="J73" s="81"/>
      <c r="K73" s="81" t="s">
        <v>225</v>
      </c>
      <c r="L73" s="40"/>
      <c r="M73" s="81"/>
      <c r="N73" s="81"/>
      <c r="O73" s="40"/>
      <c r="P73" s="40"/>
      <c r="Q73" s="40"/>
      <c r="R73" s="81"/>
      <c r="S73" s="40"/>
      <c r="T73" s="40"/>
      <c r="U73" s="40"/>
      <c r="V73" s="40"/>
      <c r="W73" s="40"/>
      <c r="X73" s="40"/>
      <c r="Y73" s="40"/>
      <c r="Z73" s="40"/>
      <c r="AA73" s="40"/>
      <c r="AB73" s="82" t="s">
        <v>273</v>
      </c>
      <c r="AC73" s="40"/>
      <c r="AD73" s="82"/>
      <c r="AE73" s="82"/>
      <c r="AF73" s="12"/>
      <c r="AG73" s="199"/>
      <c r="AI73" s="12"/>
      <c r="AJ73" s="12"/>
      <c r="AK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1:60" s="80" customFormat="1" ht="13.5">
      <c r="A74" s="40">
        <v>1</v>
      </c>
      <c r="B74" s="81" t="str">
        <f>IF(AD70&lt;62,"★専攻科での総取得単位数が 62 未満です","○専攻科での総取得単位数が 62 以上です")</f>
        <v>○専攻科での総取得単位数が 62 以上です</v>
      </c>
      <c r="C74" s="81"/>
      <c r="D74" s="81"/>
      <c r="E74" s="81"/>
      <c r="F74" s="81"/>
      <c r="G74" s="81"/>
      <c r="H74" s="82"/>
      <c r="I74" s="81" t="s">
        <v>218</v>
      </c>
      <c r="J74" s="81"/>
      <c r="K74" s="40"/>
      <c r="L74" s="40"/>
      <c r="M74" s="40"/>
      <c r="N74" s="40"/>
      <c r="O74" s="40"/>
      <c r="P74" s="81"/>
      <c r="Q74" s="40"/>
      <c r="R74" s="81" t="s">
        <v>272</v>
      </c>
      <c r="S74" s="40"/>
      <c r="T74" s="40"/>
      <c r="U74" s="40"/>
      <c r="V74" s="40"/>
      <c r="W74" s="40"/>
      <c r="X74" s="40"/>
      <c r="Y74" s="82"/>
      <c r="Z74" s="82"/>
      <c r="AA74" s="81"/>
      <c r="AB74" s="82"/>
      <c r="AC74" s="40"/>
      <c r="AD74" s="82" t="s">
        <v>210</v>
      </c>
      <c r="AE74" s="82"/>
      <c r="AF74" s="12"/>
      <c r="AG74" s="199"/>
      <c r="AI74" s="12"/>
      <c r="AJ74" s="12"/>
      <c r="AK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1:60" s="80" customFormat="1" ht="13.5">
      <c r="A75" s="40">
        <v>2</v>
      </c>
      <c r="B75" s="81" t="str">
        <f>IF((H15+H31+H47+H63)&lt;10,"★研究の単位数が 10 未満です","○研究の単位数が 10 以上です")</f>
        <v>○研究の単位数が 10 以上です</v>
      </c>
      <c r="C75" s="81"/>
      <c r="D75" s="81"/>
      <c r="E75" s="81"/>
      <c r="F75" s="81"/>
      <c r="G75" s="81"/>
      <c r="H75" s="81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81"/>
      <c r="Z75" s="81"/>
      <c r="AA75" s="40"/>
      <c r="AB75" s="40"/>
      <c r="AC75" s="40"/>
      <c r="AD75" s="82"/>
      <c r="AE75" s="82" t="s">
        <v>118</v>
      </c>
      <c r="AF75" s="12"/>
      <c r="AG75" s="199"/>
      <c r="AI75" s="12"/>
      <c r="AJ75" s="12"/>
      <c r="AK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1:60" s="80" customFormat="1" ht="13.5">
      <c r="A76" s="40">
        <v>3</v>
      </c>
      <c r="B76" s="81" t="str">
        <f>IF((H16+H17+H32+H33+H48+H49+H64+H65)&lt;4,"★演習の単位数が 4 未満です","○演習の単位数が  4 以上です")</f>
        <v>○演習の単位数が  4 以上です</v>
      </c>
      <c r="C76" s="81"/>
      <c r="D76" s="81"/>
      <c r="E76" s="81"/>
      <c r="F76" s="81"/>
      <c r="G76" s="81"/>
      <c r="H76" s="81"/>
      <c r="I76" s="40"/>
      <c r="J76" s="100" t="s">
        <v>216</v>
      </c>
      <c r="K76" s="102"/>
      <c r="L76" s="101" t="s">
        <v>389</v>
      </c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1"/>
      <c r="Z76" s="101"/>
      <c r="AA76" s="102"/>
      <c r="AB76" s="102"/>
      <c r="AC76" s="102"/>
      <c r="AD76" s="191"/>
      <c r="AE76" s="82"/>
      <c r="AF76" s="12"/>
      <c r="AG76" s="199"/>
      <c r="AI76" s="12"/>
      <c r="AJ76" s="12"/>
      <c r="AK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1:60" s="80" customFormat="1" ht="13.5">
      <c r="A77" s="40">
        <v>4</v>
      </c>
      <c r="B77" s="81" t="str">
        <f>IF((H18+H34+H50+H66)&lt;4,"★実験の単位数が 4 未満です","○実験の単位数が 4 以上です")</f>
        <v>○実験の単位数が 4 以上です</v>
      </c>
      <c r="C77" s="81"/>
      <c r="D77" s="81"/>
      <c r="E77" s="81"/>
      <c r="F77" s="81"/>
      <c r="G77" s="81"/>
      <c r="H77" s="81"/>
      <c r="I77" s="40"/>
      <c r="J77" s="192"/>
      <c r="K77" s="103" t="s">
        <v>301</v>
      </c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3"/>
      <c r="Z77" s="103"/>
      <c r="AA77" s="104"/>
      <c r="AB77" s="104"/>
      <c r="AC77" s="104"/>
      <c r="AD77" s="193"/>
      <c r="AE77" s="82"/>
      <c r="AF77" s="12"/>
      <c r="AG77" s="199"/>
      <c r="AI77" s="12"/>
      <c r="AJ77" s="12"/>
      <c r="AK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1:60" s="80" customFormat="1" ht="13.5">
      <c r="A78" s="40">
        <v>5</v>
      </c>
      <c r="B78" s="81" t="str">
        <f>IF(MATCH("工学倫理*",$G$4:$G$68,0),"○工学倫理は","★工学倫理は")</f>
        <v>○工学倫理は</v>
      </c>
      <c r="C78" s="81"/>
      <c r="D78" s="81"/>
      <c r="E78" s="81"/>
      <c r="F78" s="81" t="str">
        <f>MID(INDEX($C$4:$C$56,MATCH("工学倫理*",$G$4:$G$68,0)),1,3)</f>
        <v>火1後</v>
      </c>
      <c r="G78" s="81" t="s">
        <v>290</v>
      </c>
      <c r="H78" s="81"/>
      <c r="I78" s="40"/>
      <c r="J78" s="192"/>
      <c r="K78" s="103" t="s">
        <v>300</v>
      </c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3"/>
      <c r="Z78" s="103"/>
      <c r="AA78" s="104"/>
      <c r="AB78" s="104"/>
      <c r="AC78" s="104"/>
      <c r="AD78" s="193"/>
      <c r="AE78" s="82"/>
      <c r="AF78" s="12"/>
      <c r="AG78" s="199"/>
      <c r="AI78" s="12"/>
      <c r="AJ78" s="12"/>
      <c r="AK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1:60" s="80" customFormat="1" ht="13.5">
      <c r="A79" s="40">
        <v>6</v>
      </c>
      <c r="B79" s="81" t="str">
        <f>IF((H19+H35+H51+H67)&lt;2,"★実習の単位数が 2 未満です","○実習の単位数が 2 以上です")</f>
        <v>○実習の単位数が 2 以上です</v>
      </c>
      <c r="C79" s="81"/>
      <c r="D79" s="81"/>
      <c r="E79" s="81"/>
      <c r="F79" s="81"/>
      <c r="G79" s="81"/>
      <c r="H79" s="81"/>
      <c r="I79" s="40"/>
      <c r="J79" s="192"/>
      <c r="K79" s="103" t="s">
        <v>294</v>
      </c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3"/>
      <c r="Z79" s="103"/>
      <c r="AA79" s="104"/>
      <c r="AB79" s="104"/>
      <c r="AC79" s="104"/>
      <c r="AD79" s="193"/>
      <c r="AE79" s="82"/>
      <c r="AF79" s="12"/>
      <c r="AG79" s="199"/>
      <c r="AI79" s="12"/>
      <c r="AJ79" s="12"/>
      <c r="AK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1:60" s="80" customFormat="1" ht="13.5">
      <c r="A80" s="40">
        <v>7</v>
      </c>
      <c r="B80" s="81" t="str">
        <f>IF(L71/2&lt;6,"★基礎能力の科目数が 6 未満です","○基礎能力の科目数が 6 以上です")</f>
        <v>★基礎能力の科目数が 6 未満です</v>
      </c>
      <c r="C80" s="81"/>
      <c r="D80" s="81"/>
      <c r="E80" s="81"/>
      <c r="F80" s="81"/>
      <c r="G80" s="81"/>
      <c r="H80" s="81"/>
      <c r="I80" s="40"/>
      <c r="J80" s="192"/>
      <c r="K80" s="103" t="s">
        <v>217</v>
      </c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3"/>
      <c r="Z80" s="103"/>
      <c r="AA80" s="104"/>
      <c r="AB80" s="104"/>
      <c r="AC80" s="104"/>
      <c r="AD80" s="193"/>
      <c r="AE80" s="82"/>
      <c r="AF80" s="12"/>
      <c r="AG80" s="199"/>
      <c r="AI80" s="12"/>
      <c r="AJ80" s="12"/>
      <c r="AK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1:60" s="80" customFormat="1" ht="13.5">
      <c r="A81" s="40">
        <v>8</v>
      </c>
      <c r="B81" s="81" t="str">
        <f>IF(R71/2&lt;6,"★基礎工学の科目数が 6 未満です","○基礎工学の科目数が 6 以上です")</f>
        <v>○基礎工学の科目数が 6 以上です</v>
      </c>
      <c r="C81" s="81"/>
      <c r="D81" s="81"/>
      <c r="E81" s="81"/>
      <c r="F81" s="81"/>
      <c r="G81" s="81"/>
      <c r="H81" s="81"/>
      <c r="I81" s="40"/>
      <c r="J81" s="192"/>
      <c r="K81" s="103" t="s">
        <v>285</v>
      </c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3"/>
      <c r="Z81" s="103"/>
      <c r="AA81" s="104"/>
      <c r="AB81" s="104"/>
      <c r="AC81" s="104"/>
      <c r="AD81" s="193"/>
      <c r="AE81" s="82"/>
      <c r="AF81" s="12"/>
      <c r="AG81" s="199"/>
      <c r="AI81" s="12"/>
      <c r="AJ81" s="12"/>
      <c r="AK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1:60" s="80" customFormat="1" ht="13.5">
      <c r="A82" s="40">
        <v>9</v>
      </c>
      <c r="B82" s="81" t="str">
        <f>IF(P69*R69*T69*V69*X69=0,"★基礎工学 5 分野のうち一つ以上の分野が 0 科目です","○基礎工学 5 分野からそれぞれ1科目以上取得します")</f>
        <v>○基礎工学 5 分野からそれぞれ1科目以上取得します</v>
      </c>
      <c r="C82" s="81"/>
      <c r="D82" s="81"/>
      <c r="E82" s="81"/>
      <c r="F82" s="81"/>
      <c r="G82" s="81"/>
      <c r="H82" s="81"/>
      <c r="I82" s="40"/>
      <c r="J82" s="192"/>
      <c r="K82" s="190" t="s">
        <v>348</v>
      </c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3"/>
      <c r="Z82" s="103"/>
      <c r="AA82" s="104"/>
      <c r="AB82" s="104"/>
      <c r="AC82" s="104"/>
      <c r="AD82" s="193"/>
      <c r="AE82" s="82"/>
      <c r="AF82" s="12"/>
      <c r="AG82" s="199"/>
      <c r="AI82" s="12"/>
      <c r="AJ82" s="12"/>
      <c r="AK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1:60" s="80" customFormat="1" ht="13.5">
      <c r="A83" s="40">
        <v>10</v>
      </c>
      <c r="B83" s="81" t="str">
        <f>IF((X69+Z69)&lt;6,"★人文社会(工学倫理含む)が 6 単位未満です","○人文社会(工学倫理含む)が 6 単位以上です")</f>
        <v>○人文社会(工学倫理含む)が 6 単位以上です</v>
      </c>
      <c r="C83" s="81"/>
      <c r="D83" s="81"/>
      <c r="E83" s="81"/>
      <c r="F83" s="81"/>
      <c r="G83" s="81"/>
      <c r="H83" s="81"/>
      <c r="I83" s="40"/>
      <c r="J83" s="192"/>
      <c r="K83" s="103" t="s">
        <v>291</v>
      </c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3"/>
      <c r="Z83" s="103"/>
      <c r="AA83" s="104"/>
      <c r="AB83" s="104"/>
      <c r="AC83" s="104"/>
      <c r="AD83" s="193"/>
      <c r="AE83" s="82"/>
      <c r="AF83" s="12"/>
      <c r="AG83" s="199"/>
      <c r="AI83" s="12"/>
      <c r="AJ83" s="12"/>
      <c r="AK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1:60" s="80" customFormat="1" ht="13.5">
      <c r="A84" s="40">
        <v>11</v>
      </c>
      <c r="B84" s="81" t="str">
        <f>IF((AB69)&lt;4,"★語学が 4 単位未満です","○語学が 4 単位以上です")</f>
        <v>○語学が 4 単位以上です</v>
      </c>
      <c r="C84" s="81"/>
      <c r="D84" s="81"/>
      <c r="E84" s="81"/>
      <c r="F84" s="81"/>
      <c r="G84" s="81"/>
      <c r="H84" s="81"/>
      <c r="I84" s="40"/>
      <c r="J84" s="194"/>
      <c r="K84" s="105" t="s">
        <v>292</v>
      </c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5"/>
      <c r="Z84" s="105"/>
      <c r="AA84" s="106"/>
      <c r="AB84" s="106"/>
      <c r="AC84" s="106"/>
      <c r="AD84" s="195"/>
      <c r="AE84" s="82"/>
      <c r="AF84" s="12"/>
      <c r="AG84" s="199"/>
      <c r="AI84" s="12"/>
      <c r="AJ84" s="12"/>
      <c r="AK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1:60" s="80" customFormat="1" ht="13.5">
      <c r="A85" s="40">
        <v>12</v>
      </c>
      <c r="B85" s="81" t="str">
        <f>IF((AE70)&lt;900,"★時間の合計が 900 時間未満です",IF((AE70)&lt;1125,"△時間の合計が 1125 時間未満のため２割休むと 900 時間未満になります","○時間の合計が 1125 時間以上なので，２割休んでも 900 時間以上になります"))</f>
        <v>○時間の合計が 1125 時間以上なので，２割休んでも 900 時間以上になります</v>
      </c>
      <c r="C85" s="81"/>
      <c r="D85" s="81"/>
      <c r="E85" s="81"/>
      <c r="F85" s="81"/>
      <c r="G85" s="81"/>
      <c r="H85" s="81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81"/>
      <c r="Z85" s="81"/>
      <c r="AA85" s="40"/>
      <c r="AB85" s="40"/>
      <c r="AC85" s="40"/>
      <c r="AD85" s="82"/>
      <c r="AE85" s="82"/>
      <c r="AF85" s="12"/>
      <c r="AG85" s="199"/>
      <c r="AI85" s="12"/>
      <c r="AJ85" s="12"/>
      <c r="AK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1:60" s="80" customFormat="1" ht="13.5">
      <c r="A86" s="40">
        <v>13</v>
      </c>
      <c r="B86" s="81" t="str">
        <f>IF((M71)&lt;125,"★基礎能力の時間が 125 時間未満です",IF((M71)&lt;156.25,"△基礎能力の時間の合計が 156.25 時間未満のため２割休むと 125 時間未満になります","○基礎能力の時間の合計が 156.25 時間以上なので，２割休んでも 125 時間以上になります"))</f>
        <v>★基礎能力の時間が 125 時間未満です</v>
      </c>
      <c r="C86" s="81"/>
      <c r="D86" s="81"/>
      <c r="E86" s="81"/>
      <c r="F86" s="81"/>
      <c r="G86" s="81"/>
      <c r="H86" s="81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81"/>
      <c r="Z86" s="81"/>
      <c r="AA86" s="40"/>
      <c r="AB86" s="40"/>
      <c r="AC86" s="40"/>
      <c r="AD86" s="82"/>
      <c r="AE86" s="82"/>
      <c r="AF86" s="12"/>
      <c r="AG86" s="199"/>
      <c r="AI86" s="12"/>
      <c r="AJ86" s="12"/>
      <c r="AK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1:60" s="80" customFormat="1" ht="13.5">
      <c r="A87" s="40">
        <v>14</v>
      </c>
      <c r="B87" s="81" t="str">
        <f>IF((AA70)&lt;125,"★社会科学等（語学含む）の時間が 125 時間未満です",IF((AA70)&lt;156.25,"△社会科学等（語学含む）の時間の合計が 156.25 時間未満のため２割休むと 125 時間未満になります","○社会科学等（語学含む）の時間の合計が 156.25 時間以上なので，２割休んでも 125 時間以上になります"))</f>
        <v>○社会科学等（語学含む）の時間の合計が 156.25 時間以上なので，２割休んでも 125 時間以上になります</v>
      </c>
      <c r="C87" s="81"/>
      <c r="D87" s="81"/>
      <c r="E87" s="81"/>
      <c r="F87" s="81"/>
      <c r="G87" s="81"/>
      <c r="H87" s="81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81"/>
      <c r="X87" s="40"/>
      <c r="Y87" s="81"/>
      <c r="Z87" s="81"/>
      <c r="AA87" s="40"/>
      <c r="AB87" s="40"/>
      <c r="AC87" s="40"/>
      <c r="AD87" s="82"/>
      <c r="AE87" s="82"/>
      <c r="AF87" s="12"/>
      <c r="AG87" s="199"/>
      <c r="AI87" s="12"/>
      <c r="AJ87" s="12"/>
      <c r="AK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1:60" s="80" customFormat="1" ht="13.5">
      <c r="A88" s="40">
        <v>15</v>
      </c>
      <c r="B88" s="81" t="str">
        <f>IF((I71)&lt;125,"★専門工学（研究 実験 演習 実習）の時間が 450 時間未満です",IF((I71)&lt;156.25,"△専門工学（研究 実験 演習 実習）の時間が 562.5 時間未満のため２割休むと 450 時間未満になります","○専門工学（研究 実験 演習 実習）の時間が 562.5 時間以上なので，２割休んでも 450 時間以上になります"))</f>
        <v>○専門工学（研究 実験 演習 実習）の時間が 562.5 時間以上なので，２割休んでも 450 時間以上になります</v>
      </c>
      <c r="C88" s="81"/>
      <c r="D88" s="81"/>
      <c r="E88" s="81"/>
      <c r="F88" s="81"/>
      <c r="G88" s="81"/>
      <c r="H88" s="81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81"/>
      <c r="Z88" s="81"/>
      <c r="AA88" s="40"/>
      <c r="AB88" s="40"/>
      <c r="AC88" s="40"/>
      <c r="AD88" s="82"/>
      <c r="AE88" s="82"/>
      <c r="AF88" s="12"/>
      <c r="AG88" s="199"/>
      <c r="AI88" s="12"/>
      <c r="AJ88" s="12"/>
      <c r="AK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1:60" s="80" customFormat="1" ht="13.5">
      <c r="A89" s="81"/>
      <c r="B89" s="81"/>
      <c r="C89" s="81"/>
      <c r="D89" s="81"/>
      <c r="E89" s="81"/>
      <c r="F89" s="81"/>
      <c r="G89" s="81"/>
      <c r="H89" s="81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81"/>
      <c r="Z89" s="81"/>
      <c r="AA89" s="40"/>
      <c r="AB89" s="40"/>
      <c r="AC89" s="40"/>
      <c r="AD89" s="82"/>
      <c r="AE89" s="82"/>
      <c r="AF89" s="12"/>
      <c r="AG89" s="199"/>
      <c r="AI89" s="12"/>
      <c r="AJ89" s="12"/>
      <c r="AK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1:60" s="80" customFormat="1" ht="13.5">
      <c r="A90" s="40"/>
      <c r="B90" s="81"/>
      <c r="C90" s="81"/>
      <c r="D90" s="81"/>
      <c r="E90" s="81"/>
      <c r="F90" s="81"/>
      <c r="G90" s="81"/>
      <c r="H90" s="81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81"/>
      <c r="Z90" s="81"/>
      <c r="AA90" s="40"/>
      <c r="AB90" s="40"/>
      <c r="AC90" s="40"/>
      <c r="AD90" s="82"/>
      <c r="AE90" s="82"/>
      <c r="AF90" s="12"/>
      <c r="AG90" s="199"/>
      <c r="AI90" s="12"/>
      <c r="AJ90" s="12"/>
      <c r="AK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1:60" s="80" customFormat="1" ht="13.5">
      <c r="A91" s="40"/>
      <c r="B91" s="81" t="s">
        <v>383</v>
      </c>
      <c r="C91" s="81"/>
      <c r="D91" s="81"/>
      <c r="E91" s="81"/>
      <c r="F91" s="81"/>
      <c r="G91" s="81"/>
      <c r="H91" s="81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81"/>
      <c r="Z91" s="81"/>
      <c r="AA91" s="40"/>
      <c r="AB91" s="40"/>
      <c r="AC91" s="40"/>
      <c r="AD91" s="82"/>
      <c r="AE91" s="82"/>
      <c r="AF91" s="12"/>
      <c r="AG91" s="199"/>
      <c r="AI91" s="12"/>
      <c r="AJ91" s="12"/>
      <c r="AK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1:60" s="80" customFormat="1" ht="13.5">
      <c r="A92" s="40"/>
      <c r="B92" s="81" t="s">
        <v>384</v>
      </c>
      <c r="C92" s="81"/>
      <c r="D92" s="81"/>
      <c r="E92" s="81"/>
      <c r="F92" s="81"/>
      <c r="G92" s="81"/>
      <c r="H92" s="81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82"/>
      <c r="AF92" s="12"/>
      <c r="AG92" s="199"/>
      <c r="AI92" s="12"/>
      <c r="AJ92" s="12"/>
      <c r="AK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1:60" s="80" customFormat="1" ht="13.5">
      <c r="A93" s="40"/>
      <c r="B93" s="81"/>
      <c r="C93" s="81" t="s">
        <v>222</v>
      </c>
      <c r="D93" s="81"/>
      <c r="E93" s="81"/>
      <c r="F93" s="81"/>
      <c r="G93" s="81"/>
      <c r="H93" s="81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12"/>
      <c r="AG93" s="199"/>
      <c r="AI93" s="12"/>
      <c r="AJ93" s="12"/>
      <c r="AK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1:60" s="80" customFormat="1" ht="13.5">
      <c r="A94" s="40"/>
      <c r="B94" s="81"/>
      <c r="C94" s="81" t="s">
        <v>223</v>
      </c>
      <c r="D94" s="81"/>
      <c r="E94" s="81"/>
      <c r="F94" s="81"/>
      <c r="G94" s="81"/>
      <c r="H94" s="81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12"/>
      <c r="AG94" s="199"/>
      <c r="AI94" s="12"/>
      <c r="AJ94" s="12"/>
      <c r="AK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1:60" s="80" customFormat="1" ht="13.5">
      <c r="A95" s="40"/>
      <c r="B95" s="81"/>
      <c r="C95" s="81" t="s">
        <v>224</v>
      </c>
      <c r="D95" s="81"/>
      <c r="E95" s="81"/>
      <c r="F95" s="81"/>
      <c r="G95" s="81"/>
      <c r="H95" s="81"/>
      <c r="I95" s="40"/>
      <c r="J95" s="40"/>
      <c r="K95" s="40"/>
      <c r="L95" s="40"/>
      <c r="M95" s="40"/>
      <c r="N95" s="40"/>
      <c r="O95" s="40"/>
      <c r="P95" s="40"/>
      <c r="Q95" s="40"/>
      <c r="R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12"/>
      <c r="AG95" s="199"/>
      <c r="AI95" s="12"/>
      <c r="AJ95" s="12"/>
      <c r="AK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1:60" s="13" customFormat="1" ht="13.5">
      <c r="A96" s="42"/>
      <c r="B96" s="81" t="s">
        <v>385</v>
      </c>
      <c r="C96" s="41"/>
      <c r="D96" s="41"/>
      <c r="E96" s="41"/>
      <c r="F96" s="41"/>
      <c r="G96" s="81"/>
      <c r="H96" s="41"/>
      <c r="I96" s="42"/>
      <c r="J96" s="42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12"/>
      <c r="AG96" s="199"/>
      <c r="AH96" s="80"/>
      <c r="AI96" s="12"/>
      <c r="AJ96" s="12"/>
      <c r="AK96" s="12"/>
      <c r="AL96" s="80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1:60" s="13" customFormat="1" ht="13.5">
      <c r="A97" s="42"/>
      <c r="B97" s="81" t="s">
        <v>386</v>
      </c>
      <c r="C97" s="41"/>
      <c r="D97" s="41"/>
      <c r="E97" s="41"/>
      <c r="F97" s="41"/>
      <c r="G97" s="81"/>
      <c r="H97" s="41"/>
      <c r="I97" s="42"/>
      <c r="J97" s="42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12"/>
      <c r="AG97" s="199"/>
      <c r="AH97" s="80"/>
      <c r="AI97" s="12"/>
      <c r="AJ97" s="12"/>
      <c r="AK97" s="12"/>
      <c r="AL97" s="80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1:60" s="13" customFormat="1" ht="13.5">
      <c r="A98" s="42"/>
      <c r="B98" s="81" t="s">
        <v>229</v>
      </c>
      <c r="C98" s="41"/>
      <c r="D98" s="41"/>
      <c r="E98" s="41"/>
      <c r="F98" s="41"/>
      <c r="G98" s="81"/>
      <c r="H98" s="41"/>
      <c r="I98" s="42"/>
      <c r="J98" s="42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12"/>
      <c r="AG98" s="199"/>
      <c r="AH98" s="80"/>
      <c r="AI98" s="12"/>
      <c r="AJ98" s="12"/>
      <c r="AK98" s="12"/>
      <c r="AL98" s="80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1:60" s="13" customFormat="1" ht="13.5">
      <c r="A99" s="42"/>
      <c r="B99" s="81" t="s">
        <v>235</v>
      </c>
      <c r="C99" s="41"/>
      <c r="D99" s="41"/>
      <c r="E99" s="41"/>
      <c r="F99" s="41"/>
      <c r="G99" s="81"/>
      <c r="H99" s="41"/>
      <c r="I99" s="42"/>
      <c r="J99" s="42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12"/>
      <c r="AG99" s="199"/>
      <c r="AH99" s="80"/>
      <c r="AI99" s="12"/>
      <c r="AJ99" s="12"/>
      <c r="AK99" s="12"/>
      <c r="AL99" s="80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1:60" s="13" customFormat="1" ht="13.5">
      <c r="A100" s="42"/>
      <c r="B100" s="81"/>
      <c r="C100" s="41"/>
      <c r="D100" s="41"/>
      <c r="E100" s="41"/>
      <c r="F100" s="41"/>
      <c r="G100" s="81"/>
      <c r="H100" s="41"/>
      <c r="I100" s="42"/>
      <c r="J100" s="42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12"/>
      <c r="AG100" s="199"/>
      <c r="AH100" s="80"/>
      <c r="AI100" s="12"/>
      <c r="AJ100" s="12"/>
      <c r="AK100" s="12"/>
      <c r="AL100" s="80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1:60" s="13" customFormat="1" ht="13.5">
      <c r="A101" s="42"/>
      <c r="B101" s="81" t="s">
        <v>388</v>
      </c>
      <c r="C101" s="41"/>
      <c r="D101" s="41"/>
      <c r="E101" s="41"/>
      <c r="F101" s="41"/>
      <c r="G101" s="81"/>
      <c r="H101" s="41"/>
      <c r="I101" s="42"/>
      <c r="J101" s="42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12"/>
      <c r="AG101" s="199"/>
      <c r="AH101" s="80"/>
      <c r="AI101" s="12"/>
      <c r="AJ101" s="12"/>
      <c r="AK101" s="12"/>
      <c r="AL101" s="80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1:60" s="13" customFormat="1" ht="13.5">
      <c r="A102" s="42"/>
      <c r="B102" s="81" t="s">
        <v>394</v>
      </c>
      <c r="C102" s="41"/>
      <c r="D102" s="41"/>
      <c r="E102" s="41"/>
      <c r="F102" s="41"/>
      <c r="G102" s="81"/>
      <c r="H102" s="41"/>
      <c r="I102" s="42"/>
      <c r="J102" s="42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12"/>
      <c r="AG102" s="199"/>
      <c r="AH102" s="80"/>
      <c r="AI102" s="12"/>
      <c r="AJ102" s="12"/>
      <c r="AK102" s="12"/>
      <c r="AL102" s="80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1:60" s="13" customFormat="1" ht="13.5">
      <c r="A103" s="42"/>
      <c r="B103" s="81" t="s">
        <v>399</v>
      </c>
      <c r="C103" s="41"/>
      <c r="D103" s="41"/>
      <c r="E103" s="41"/>
      <c r="F103" s="41"/>
      <c r="G103" s="81"/>
      <c r="H103" s="41"/>
      <c r="I103" s="42"/>
      <c r="J103" s="42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12"/>
      <c r="AG103" s="199"/>
      <c r="AH103" s="80"/>
      <c r="AI103" s="12"/>
      <c r="AJ103" s="12"/>
      <c r="AK103" s="12"/>
      <c r="AL103" s="80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1:60" s="13" customFormat="1" ht="13.5">
      <c r="A104" s="42"/>
      <c r="B104" s="81" t="s">
        <v>400</v>
      </c>
      <c r="C104" s="41"/>
      <c r="D104" s="41"/>
      <c r="E104" s="41"/>
      <c r="F104" s="41"/>
      <c r="G104" s="81"/>
      <c r="H104" s="41"/>
      <c r="I104" s="42"/>
      <c r="J104" s="42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12"/>
      <c r="AG104" s="199"/>
      <c r="AH104" s="80"/>
      <c r="AI104" s="12"/>
      <c r="AJ104" s="12"/>
      <c r="AK104" s="12"/>
      <c r="AL104" s="80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1:60" s="13" customFormat="1" ht="13.5">
      <c r="A105" s="42"/>
      <c r="B105" s="42"/>
      <c r="C105" s="42"/>
      <c r="D105" s="41"/>
      <c r="E105" s="41"/>
      <c r="F105" s="41"/>
      <c r="G105" s="81"/>
      <c r="H105" s="41"/>
      <c r="I105" s="42"/>
      <c r="J105" s="42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12"/>
      <c r="AG105" s="199"/>
      <c r="AH105" s="80"/>
      <c r="AI105" s="12"/>
      <c r="AJ105" s="12"/>
      <c r="AK105" s="12"/>
      <c r="AL105" s="80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1:60" s="13" customFormat="1" ht="60">
      <c r="A106" s="42"/>
      <c r="B106" s="41" t="s">
        <v>267</v>
      </c>
      <c r="C106" s="41"/>
      <c r="D106" s="41" t="s">
        <v>121</v>
      </c>
      <c r="E106" s="41"/>
      <c r="F106" s="41"/>
      <c r="G106" s="81" t="s">
        <v>117</v>
      </c>
      <c r="H106" s="41" t="s">
        <v>116</v>
      </c>
      <c r="I106" s="42" t="s">
        <v>293</v>
      </c>
      <c r="J106" s="42">
        <v>1</v>
      </c>
      <c r="K106" s="40">
        <v>1</v>
      </c>
      <c r="L106" s="40">
        <v>2</v>
      </c>
      <c r="M106" s="40">
        <v>2</v>
      </c>
      <c r="N106" s="40">
        <v>3</v>
      </c>
      <c r="O106" s="40">
        <v>3</v>
      </c>
      <c r="P106" s="40">
        <v>4</v>
      </c>
      <c r="Q106" s="40">
        <v>4</v>
      </c>
      <c r="R106" s="40">
        <v>5</v>
      </c>
      <c r="S106" s="40">
        <v>5</v>
      </c>
      <c r="T106" s="40">
        <v>6</v>
      </c>
      <c r="U106" s="40">
        <v>6</v>
      </c>
      <c r="V106" s="40">
        <v>7</v>
      </c>
      <c r="W106" s="40">
        <v>7</v>
      </c>
      <c r="X106" s="40">
        <v>8</v>
      </c>
      <c r="Y106" s="40">
        <v>8</v>
      </c>
      <c r="Z106" s="40">
        <v>9</v>
      </c>
      <c r="AA106" s="40">
        <v>9</v>
      </c>
      <c r="AB106" s="40"/>
      <c r="AC106" s="40"/>
      <c r="AD106" s="42" t="s">
        <v>295</v>
      </c>
      <c r="AE106" s="40"/>
      <c r="AF106" s="12"/>
      <c r="AG106" s="199"/>
      <c r="AH106" s="80"/>
      <c r="AI106" s="12"/>
      <c r="AJ106" s="12"/>
      <c r="AK106" s="12"/>
      <c r="AL106" s="80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1:60" s="13" customFormat="1" ht="13.5">
      <c r="A107" s="42"/>
      <c r="B107" s="41">
        <f>MAX(B109:B192)</f>
        <v>2</v>
      </c>
      <c r="C107" s="41"/>
      <c r="D107" s="41"/>
      <c r="E107" s="41"/>
      <c r="F107" s="41"/>
      <c r="G107" s="81"/>
      <c r="H107" s="41"/>
      <c r="I107" s="41"/>
      <c r="J107" s="174" t="s">
        <v>230</v>
      </c>
      <c r="K107" s="175"/>
      <c r="L107" s="175"/>
      <c r="M107" s="175"/>
      <c r="N107" s="175"/>
      <c r="O107" s="175"/>
      <c r="P107" s="176" t="s">
        <v>234</v>
      </c>
      <c r="Q107" s="177"/>
      <c r="R107" s="177"/>
      <c r="S107" s="177"/>
      <c r="T107" s="177"/>
      <c r="U107" s="177"/>
      <c r="V107" s="177"/>
      <c r="W107" s="177"/>
      <c r="X107" s="175" t="s">
        <v>232</v>
      </c>
      <c r="Y107" s="175" t="s">
        <v>233</v>
      </c>
      <c r="Z107" s="177"/>
      <c r="AA107" s="177"/>
      <c r="AB107" s="177"/>
      <c r="AC107" s="196" t="s">
        <v>231</v>
      </c>
      <c r="AD107" s="91"/>
      <c r="AE107" s="40"/>
      <c r="AF107" s="12"/>
      <c r="AG107" s="200"/>
      <c r="AH107" s="80"/>
      <c r="AI107" s="12"/>
      <c r="AJ107" s="12"/>
      <c r="AK107" s="12"/>
      <c r="AL107" s="80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1:60" s="13" customFormat="1" ht="13.5">
      <c r="A108" s="42"/>
      <c r="B108" s="41"/>
      <c r="C108" s="41"/>
      <c r="D108"/>
      <c r="E108"/>
      <c r="F108"/>
      <c r="G108" s="91" t="s">
        <v>395</v>
      </c>
      <c r="H108" s="41"/>
      <c r="I108" s="41"/>
      <c r="J108" s="174" t="s">
        <v>275</v>
      </c>
      <c r="K108" s="174"/>
      <c r="L108" s="174" t="s">
        <v>276</v>
      </c>
      <c r="M108" s="174"/>
      <c r="N108" s="174" t="s">
        <v>277</v>
      </c>
      <c r="O108" s="174"/>
      <c r="P108" s="176" t="s">
        <v>286</v>
      </c>
      <c r="Q108" s="176"/>
      <c r="R108" s="176" t="s">
        <v>279</v>
      </c>
      <c r="S108" s="176"/>
      <c r="T108" s="176" t="s">
        <v>287</v>
      </c>
      <c r="U108" s="176"/>
      <c r="V108" s="176" t="s">
        <v>288</v>
      </c>
      <c r="W108" s="176"/>
      <c r="X108" s="174" t="s">
        <v>289</v>
      </c>
      <c r="Y108" s="174"/>
      <c r="Z108" s="176" t="s">
        <v>283</v>
      </c>
      <c r="AA108" s="176"/>
      <c r="AB108" s="176" t="s">
        <v>35</v>
      </c>
      <c r="AC108" s="176"/>
      <c r="AD108" s="40"/>
      <c r="AE108" s="40"/>
      <c r="AF108" s="12"/>
      <c r="AG108" s="200"/>
      <c r="AH108" s="80"/>
      <c r="AI108" s="12"/>
      <c r="AJ108" s="12"/>
      <c r="AK108" s="12"/>
      <c r="AL108" s="80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1:60" s="13" customFormat="1" ht="13.5">
      <c r="A109" s="42">
        <v>1</v>
      </c>
      <c r="B109" s="41">
        <f>COUNTIF(D$5:D$70,D109)</f>
        <v>0</v>
      </c>
      <c r="C109" s="41"/>
      <c r="D109" s="90">
        <v>91</v>
      </c>
      <c r="E109" s="41">
        <v>1</v>
      </c>
      <c r="F109" s="41" t="s">
        <v>403</v>
      </c>
      <c r="G109" s="91" t="s">
        <v>397</v>
      </c>
      <c r="H109" s="41">
        <v>2</v>
      </c>
      <c r="I109" s="41">
        <v>22.5</v>
      </c>
      <c r="J109" s="42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189">
        <v>9</v>
      </c>
      <c r="AE109" s="12" t="s">
        <v>327</v>
      </c>
      <c r="AF109" s="12"/>
      <c r="AG109" s="198" t="str">
        <f>IF(FIND(AD109,AE109&amp;"0123456789",1)&gt;FIND("]",AE109&amp;"]",1),"注意区分指定","ok")</f>
        <v>ok</v>
      </c>
      <c r="AH109" s="80"/>
      <c r="AI109" s="12"/>
      <c r="AJ109" s="12"/>
      <c r="AK109" s="12"/>
      <c r="AL109" s="80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1:60" s="13" customFormat="1" ht="13.5">
      <c r="A110" s="42">
        <v>2</v>
      </c>
      <c r="B110" s="41">
        <f>COUNTIF(D$5:D$70,D110)</f>
        <v>0</v>
      </c>
      <c r="C110" s="41"/>
      <c r="D110" s="90">
        <v>92</v>
      </c>
      <c r="E110" s="41">
        <v>2</v>
      </c>
      <c r="F110" s="41" t="s">
        <v>403</v>
      </c>
      <c r="G110" s="91" t="s">
        <v>396</v>
      </c>
      <c r="H110" s="41">
        <v>2</v>
      </c>
      <c r="I110" s="41">
        <v>22.5</v>
      </c>
      <c r="J110" s="42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189">
        <v>9</v>
      </c>
      <c r="AE110" s="12" t="s">
        <v>327</v>
      </c>
      <c r="AF110" s="12"/>
      <c r="AG110" s="198" t="str">
        <f>IF(FIND(AD110,AE110&amp;"0123456789",1)&gt;FIND("]",AE110&amp;"]",1),"注意区分指定","ok")</f>
        <v>ok</v>
      </c>
      <c r="AH110" s="80"/>
      <c r="AI110" s="12"/>
      <c r="AJ110" s="12"/>
      <c r="AK110" s="12"/>
      <c r="AL110" s="80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1:60" s="13" customFormat="1" ht="13.5">
      <c r="A111" s="42"/>
      <c r="B111" s="41"/>
      <c r="C111" s="41"/>
      <c r="D111" s="90"/>
      <c r="E111" s="41">
        <v>3</v>
      </c>
      <c r="F111" s="41"/>
      <c r="G111" s="91"/>
      <c r="H111" s="41"/>
      <c r="I111" s="41"/>
      <c r="J111" s="174" t="s">
        <v>230</v>
      </c>
      <c r="K111" s="175"/>
      <c r="L111" s="175"/>
      <c r="M111" s="175"/>
      <c r="N111" s="175"/>
      <c r="O111" s="175"/>
      <c r="P111" s="176" t="s">
        <v>234</v>
      </c>
      <c r="Q111" s="177"/>
      <c r="R111" s="177"/>
      <c r="S111" s="177"/>
      <c r="T111" s="177"/>
      <c r="U111" s="177"/>
      <c r="V111" s="177"/>
      <c r="W111" s="177"/>
      <c r="X111" s="175" t="s">
        <v>232</v>
      </c>
      <c r="Y111" s="175" t="s">
        <v>233</v>
      </c>
      <c r="Z111" s="177"/>
      <c r="AA111" s="177"/>
      <c r="AB111" s="177"/>
      <c r="AC111" s="196" t="s">
        <v>231</v>
      </c>
      <c r="AD111" s="40"/>
      <c r="AE111" s="12"/>
      <c r="AF111" s="12"/>
      <c r="AG111" s="200"/>
      <c r="AH111" s="80"/>
      <c r="AI111" s="12"/>
      <c r="AJ111" s="12"/>
      <c r="AK111" s="12"/>
      <c r="AL111" s="80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1:60" s="13" customFormat="1" ht="13.5">
      <c r="A112" s="42"/>
      <c r="B112" s="41"/>
      <c r="C112" s="41"/>
      <c r="D112" s="90"/>
      <c r="E112" s="41">
        <v>4</v>
      </c>
      <c r="F112"/>
      <c r="G112" s="91" t="s">
        <v>122</v>
      </c>
      <c r="H112" s="41"/>
      <c r="I112" s="41"/>
      <c r="J112" s="174" t="s">
        <v>275</v>
      </c>
      <c r="K112" s="174"/>
      <c r="L112" s="174" t="s">
        <v>276</v>
      </c>
      <c r="M112" s="174"/>
      <c r="N112" s="174" t="s">
        <v>277</v>
      </c>
      <c r="O112" s="174"/>
      <c r="P112" s="176" t="s">
        <v>286</v>
      </c>
      <c r="Q112" s="176"/>
      <c r="R112" s="176" t="s">
        <v>279</v>
      </c>
      <c r="S112" s="176"/>
      <c r="T112" s="176" t="s">
        <v>287</v>
      </c>
      <c r="U112" s="176"/>
      <c r="V112" s="176" t="s">
        <v>288</v>
      </c>
      <c r="W112" s="176"/>
      <c r="X112" s="174" t="s">
        <v>289</v>
      </c>
      <c r="Y112" s="174"/>
      <c r="Z112" s="176" t="s">
        <v>283</v>
      </c>
      <c r="AA112" s="176"/>
      <c r="AB112" s="176" t="s">
        <v>35</v>
      </c>
      <c r="AC112" s="176"/>
      <c r="AD112" s="40"/>
      <c r="AE112" s="40"/>
      <c r="AF112" s="12"/>
      <c r="AG112" s="200"/>
      <c r="AH112" s="80"/>
      <c r="AI112" s="12"/>
      <c r="AJ112" s="12"/>
      <c r="AK112" s="12"/>
      <c r="AL112" s="80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1:60" s="13" customFormat="1" ht="13.5">
      <c r="A113" s="42">
        <f aca="true" t="shared" si="32" ref="A113:A123">FIND(MID(F113,3,1),"前後")*100+FIND(MID(F113,1,1),"月火水木金")*10+MID(F113,2,1)</f>
        <v>231</v>
      </c>
      <c r="B113" s="41">
        <f aca="true" t="shared" si="33" ref="B113:B123">COUNTIF(D$5:D$70,D113)</f>
        <v>1</v>
      </c>
      <c r="C113" s="41"/>
      <c r="D113" s="90">
        <v>101</v>
      </c>
      <c r="E113" s="41">
        <v>5</v>
      </c>
      <c r="F113" s="116" t="s">
        <v>201</v>
      </c>
      <c r="G113" s="91" t="s">
        <v>354</v>
      </c>
      <c r="H113" s="41">
        <v>2</v>
      </c>
      <c r="I113" s="41">
        <v>22.5</v>
      </c>
      <c r="J113" s="42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>
        <v>2</v>
      </c>
      <c r="AA113" s="40">
        <v>22.5</v>
      </c>
      <c r="AB113" s="40"/>
      <c r="AC113" s="40"/>
      <c r="AD113" s="189">
        <v>9</v>
      </c>
      <c r="AE113" s="12" t="s">
        <v>327</v>
      </c>
      <c r="AF113" s="12"/>
      <c r="AG113" s="198" t="str">
        <f>IF(FIND(AD113,AE113&amp;"0123456789",1)&gt;FIND("]",AE113&amp;"]",1),"注意区分指定","ok")</f>
        <v>ok</v>
      </c>
      <c r="AH113" s="80"/>
      <c r="AI113" s="12"/>
      <c r="AJ113" s="12"/>
      <c r="AK113" s="12"/>
      <c r="AL113" s="80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1:60" s="13" customFormat="1" ht="13.5">
      <c r="A114" s="42">
        <f t="shared" si="32"/>
        <v>232</v>
      </c>
      <c r="B114" s="41">
        <f t="shared" si="33"/>
        <v>0</v>
      </c>
      <c r="C114" s="41"/>
      <c r="D114" s="90">
        <v>102</v>
      </c>
      <c r="E114" s="41">
        <v>6</v>
      </c>
      <c r="F114" s="115" t="s">
        <v>202</v>
      </c>
      <c r="G114" s="91" t="s">
        <v>356</v>
      </c>
      <c r="H114" s="41">
        <v>2</v>
      </c>
      <c r="I114" s="41">
        <v>22.5</v>
      </c>
      <c r="J114" s="42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>
        <v>2</v>
      </c>
      <c r="AA114" s="40">
        <v>22.5</v>
      </c>
      <c r="AB114" s="40"/>
      <c r="AC114" s="40"/>
      <c r="AD114" s="189">
        <v>9</v>
      </c>
      <c r="AE114" s="12" t="s">
        <v>327</v>
      </c>
      <c r="AF114" s="12"/>
      <c r="AG114" s="198" t="str">
        <f>IF(FIND(AD114,AE114&amp;"0123456789",1)&gt;FIND("]",AE114&amp;"]",1),"注意区分指定","ok")</f>
        <v>ok</v>
      </c>
      <c r="AH114" s="80"/>
      <c r="AI114" s="12"/>
      <c r="AJ114" s="12"/>
      <c r="AK114" s="12"/>
      <c r="AL114" s="80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1:60" s="13" customFormat="1" ht="13.5">
      <c r="A115" s="42">
        <f t="shared" si="32"/>
        <v>131</v>
      </c>
      <c r="B115" s="41">
        <f t="shared" si="33"/>
        <v>1</v>
      </c>
      <c r="C115" s="41"/>
      <c r="D115" s="90">
        <v>111</v>
      </c>
      <c r="E115" s="41">
        <v>7</v>
      </c>
      <c r="F115" s="116" t="s">
        <v>191</v>
      </c>
      <c r="G115" s="91" t="s">
        <v>226</v>
      </c>
      <c r="H115" s="41">
        <v>1</v>
      </c>
      <c r="I115" s="41">
        <v>22.5</v>
      </c>
      <c r="J115" s="42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>
        <v>1</v>
      </c>
      <c r="AC115" s="40">
        <v>22.5</v>
      </c>
      <c r="AD115" s="189">
        <v>0</v>
      </c>
      <c r="AE115" s="12" t="s">
        <v>284</v>
      </c>
      <c r="AF115" s="12"/>
      <c r="AG115" s="198" t="str">
        <f aca="true" t="shared" si="34" ref="AG115:AG122">IF(FIND(AD115,AE115&amp;"0123456789",1)&gt;FIND("]",AE115&amp;"]",1),"注意区分指定","ok")</f>
        <v>ok</v>
      </c>
      <c r="AH115" s="80"/>
      <c r="AI115" s="12"/>
      <c r="AJ115" s="12"/>
      <c r="AK115" s="12"/>
      <c r="AL115" s="80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1:60" s="13" customFormat="1" ht="13.5">
      <c r="A116" s="42">
        <f t="shared" si="32"/>
        <v>212</v>
      </c>
      <c r="B116" s="41">
        <f t="shared" si="33"/>
        <v>1</v>
      </c>
      <c r="C116" s="41"/>
      <c r="D116" s="90">
        <v>112</v>
      </c>
      <c r="E116" s="41">
        <v>8</v>
      </c>
      <c r="F116" s="115" t="s">
        <v>198</v>
      </c>
      <c r="G116" s="91" t="s">
        <v>227</v>
      </c>
      <c r="H116" s="41">
        <v>1</v>
      </c>
      <c r="I116" s="41">
        <v>22.5</v>
      </c>
      <c r="J116" s="42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>
        <v>1</v>
      </c>
      <c r="AC116" s="40">
        <v>22.5</v>
      </c>
      <c r="AD116" s="189">
        <v>0</v>
      </c>
      <c r="AE116" s="12" t="s">
        <v>284</v>
      </c>
      <c r="AF116" s="12"/>
      <c r="AG116" s="198" t="str">
        <f t="shared" si="34"/>
        <v>ok</v>
      </c>
      <c r="AH116" s="80"/>
      <c r="AI116" s="12"/>
      <c r="AJ116" s="12"/>
      <c r="AK116" s="12"/>
      <c r="AL116" s="80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1:60" s="13" customFormat="1" ht="13.5">
      <c r="A117" s="42">
        <f t="shared" si="32"/>
        <v>152</v>
      </c>
      <c r="B117" s="41">
        <f t="shared" si="33"/>
        <v>1</v>
      </c>
      <c r="C117" s="41"/>
      <c r="D117" s="90">
        <v>113</v>
      </c>
      <c r="E117" s="41">
        <v>9</v>
      </c>
      <c r="F117" s="115" t="s">
        <v>196</v>
      </c>
      <c r="G117" s="91" t="s">
        <v>123</v>
      </c>
      <c r="H117" s="41">
        <v>1</v>
      </c>
      <c r="I117" s="41">
        <v>22.5</v>
      </c>
      <c r="J117" s="42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>
        <v>1</v>
      </c>
      <c r="AC117" s="40">
        <v>22.5</v>
      </c>
      <c r="AD117" s="189">
        <v>0</v>
      </c>
      <c r="AE117" s="12" t="s">
        <v>284</v>
      </c>
      <c r="AF117" s="12"/>
      <c r="AG117" s="198" t="str">
        <f t="shared" si="34"/>
        <v>ok</v>
      </c>
      <c r="AH117" s="80"/>
      <c r="AI117" s="12"/>
      <c r="AJ117" s="12"/>
      <c r="AK117" s="12"/>
      <c r="AL117" s="80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1:60" s="13" customFormat="1" ht="13.5">
      <c r="A118" s="42">
        <f t="shared" si="32"/>
        <v>252</v>
      </c>
      <c r="B118" s="41">
        <f t="shared" si="33"/>
        <v>1</v>
      </c>
      <c r="C118" s="41"/>
      <c r="D118" s="90">
        <v>114</v>
      </c>
      <c r="E118" s="41">
        <v>10</v>
      </c>
      <c r="F118" s="115" t="s">
        <v>205</v>
      </c>
      <c r="G118" s="91" t="s">
        <v>124</v>
      </c>
      <c r="H118" s="41">
        <v>1</v>
      </c>
      <c r="I118" s="41">
        <v>22.5</v>
      </c>
      <c r="J118" s="42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>
        <v>1</v>
      </c>
      <c r="AC118" s="40">
        <v>22.5</v>
      </c>
      <c r="AD118" s="189">
        <v>0</v>
      </c>
      <c r="AE118" s="12" t="s">
        <v>284</v>
      </c>
      <c r="AF118" s="12"/>
      <c r="AG118" s="198" t="str">
        <f t="shared" si="34"/>
        <v>ok</v>
      </c>
      <c r="AH118" s="80"/>
      <c r="AI118" s="12"/>
      <c r="AJ118" s="12"/>
      <c r="AK118" s="12"/>
      <c r="AL118" s="80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1:60" s="13" customFormat="1" ht="13.5">
      <c r="A119" s="42">
        <f t="shared" si="32"/>
        <v>142</v>
      </c>
      <c r="B119" s="41">
        <f t="shared" si="33"/>
        <v>1</v>
      </c>
      <c r="C119" s="41"/>
      <c r="D119" s="90">
        <v>115</v>
      </c>
      <c r="E119" s="41">
        <v>11</v>
      </c>
      <c r="F119" s="115" t="s">
        <v>194</v>
      </c>
      <c r="G119" s="91" t="s">
        <v>125</v>
      </c>
      <c r="H119" s="41">
        <v>1</v>
      </c>
      <c r="I119" s="41">
        <v>22.5</v>
      </c>
      <c r="J119" s="42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>
        <v>1</v>
      </c>
      <c r="AC119" s="40">
        <v>22.5</v>
      </c>
      <c r="AD119" s="189">
        <v>0</v>
      </c>
      <c r="AE119" s="12" t="s">
        <v>284</v>
      </c>
      <c r="AF119" s="12"/>
      <c r="AG119" s="198" t="str">
        <f t="shared" si="34"/>
        <v>ok</v>
      </c>
      <c r="AH119" s="80"/>
      <c r="AI119" s="12"/>
      <c r="AJ119" s="12"/>
      <c r="AK119" s="12"/>
      <c r="AL119" s="80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1:60" s="13" customFormat="1" ht="13.5">
      <c r="A120" s="42">
        <f t="shared" si="32"/>
        <v>122</v>
      </c>
      <c r="B120" s="41">
        <f t="shared" si="33"/>
        <v>1</v>
      </c>
      <c r="C120" s="41"/>
      <c r="D120" s="90">
        <v>116</v>
      </c>
      <c r="E120" s="41">
        <v>12</v>
      </c>
      <c r="F120" s="115" t="s">
        <v>190</v>
      </c>
      <c r="G120" s="91" t="s">
        <v>126</v>
      </c>
      <c r="H120" s="41">
        <v>1</v>
      </c>
      <c r="I120" s="41">
        <v>22.5</v>
      </c>
      <c r="J120" s="42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>
        <v>1</v>
      </c>
      <c r="AC120" s="40">
        <v>22.5</v>
      </c>
      <c r="AD120" s="189">
        <v>0</v>
      </c>
      <c r="AE120" s="12" t="s">
        <v>284</v>
      </c>
      <c r="AF120" s="12"/>
      <c r="AG120" s="198" t="str">
        <f t="shared" si="34"/>
        <v>ok</v>
      </c>
      <c r="AH120" s="80"/>
      <c r="AI120" s="12"/>
      <c r="AJ120" s="12"/>
      <c r="AK120" s="12"/>
      <c r="AL120" s="80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1:60" s="13" customFormat="1" ht="13.5">
      <c r="A121" s="42">
        <f t="shared" si="32"/>
        <v>211</v>
      </c>
      <c r="B121" s="41">
        <f t="shared" si="33"/>
        <v>1</v>
      </c>
      <c r="C121" s="41"/>
      <c r="D121" s="90">
        <v>117</v>
      </c>
      <c r="E121" s="41">
        <v>13</v>
      </c>
      <c r="F121" s="116" t="s">
        <v>197</v>
      </c>
      <c r="G121" s="91" t="s">
        <v>127</v>
      </c>
      <c r="H121" s="41">
        <v>1</v>
      </c>
      <c r="I121" s="41">
        <v>22.5</v>
      </c>
      <c r="J121" s="41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>
        <v>1</v>
      </c>
      <c r="AC121" s="40">
        <v>22.5</v>
      </c>
      <c r="AD121" s="189">
        <v>0</v>
      </c>
      <c r="AE121" s="12" t="s">
        <v>284</v>
      </c>
      <c r="AF121" s="12"/>
      <c r="AG121" s="198" t="str">
        <f t="shared" si="34"/>
        <v>ok</v>
      </c>
      <c r="AH121" s="80"/>
      <c r="AI121" s="12"/>
      <c r="AJ121" s="12"/>
      <c r="AK121" s="12"/>
      <c r="AL121" s="80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1:60" s="13" customFormat="1" ht="13.5">
      <c r="A122" s="42">
        <f t="shared" si="32"/>
        <v>232</v>
      </c>
      <c r="B122" s="41">
        <f t="shared" si="33"/>
        <v>0</v>
      </c>
      <c r="C122" s="41"/>
      <c r="D122" s="90">
        <v>118</v>
      </c>
      <c r="E122" s="41">
        <v>14</v>
      </c>
      <c r="F122" s="115" t="s">
        <v>202</v>
      </c>
      <c r="G122" s="91" t="s">
        <v>360</v>
      </c>
      <c r="H122" s="41">
        <v>1</v>
      </c>
      <c r="I122" s="41">
        <v>22.5</v>
      </c>
      <c r="J122" s="41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>
        <v>1</v>
      </c>
      <c r="AC122" s="40">
        <v>22.5</v>
      </c>
      <c r="AD122" s="189">
        <v>0</v>
      </c>
      <c r="AE122" s="12" t="s">
        <v>284</v>
      </c>
      <c r="AF122" s="12"/>
      <c r="AG122" s="198" t="str">
        <f t="shared" si="34"/>
        <v>ok</v>
      </c>
      <c r="AH122" s="80"/>
      <c r="AI122" s="12"/>
      <c r="AJ122" s="12"/>
      <c r="AK122" s="12"/>
      <c r="AL122" s="80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1:60" s="13" customFormat="1" ht="13.5">
      <c r="A123" s="42">
        <f t="shared" si="32"/>
        <v>231</v>
      </c>
      <c r="B123" s="41">
        <f t="shared" si="33"/>
        <v>0</v>
      </c>
      <c r="C123" s="41"/>
      <c r="D123" s="90">
        <v>119</v>
      </c>
      <c r="E123" s="41">
        <v>15</v>
      </c>
      <c r="F123" s="116" t="s">
        <v>201</v>
      </c>
      <c r="G123" s="91" t="s">
        <v>358</v>
      </c>
      <c r="H123" s="41">
        <v>1</v>
      </c>
      <c r="I123" s="41">
        <v>22.5</v>
      </c>
      <c r="J123" s="41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>
        <v>1</v>
      </c>
      <c r="AC123" s="40">
        <v>22.5</v>
      </c>
      <c r="AD123" s="189">
        <v>0</v>
      </c>
      <c r="AE123" s="12" t="s">
        <v>284</v>
      </c>
      <c r="AF123" s="12"/>
      <c r="AG123" s="198" t="str">
        <f>IF(FIND(AD123,AE123&amp;"0123456789",1)&gt;FIND("]",AE123&amp;"]",1),"注意区分指定","ok")</f>
        <v>ok</v>
      </c>
      <c r="AH123" s="80"/>
      <c r="AI123" s="12"/>
      <c r="AJ123" s="12"/>
      <c r="AK123" s="12"/>
      <c r="AL123" s="80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1:60" s="13" customFormat="1" ht="13.5">
      <c r="A124" s="42"/>
      <c r="B124" s="41"/>
      <c r="C124" s="41"/>
      <c r="D124" s="90"/>
      <c r="E124" s="41">
        <v>16</v>
      </c>
      <c r="F124" s="41"/>
      <c r="G124" s="91"/>
      <c r="H124" s="41"/>
      <c r="I124" s="41"/>
      <c r="J124" s="174" t="s">
        <v>230</v>
      </c>
      <c r="K124" s="175"/>
      <c r="L124" s="175"/>
      <c r="M124" s="175"/>
      <c r="N124" s="175"/>
      <c r="O124" s="175"/>
      <c r="P124" s="176" t="s">
        <v>234</v>
      </c>
      <c r="Q124" s="177"/>
      <c r="R124" s="177"/>
      <c r="S124" s="177"/>
      <c r="T124" s="177"/>
      <c r="U124" s="177"/>
      <c r="V124" s="177"/>
      <c r="W124" s="177"/>
      <c r="X124" s="175" t="s">
        <v>232</v>
      </c>
      <c r="Y124" s="175" t="s">
        <v>233</v>
      </c>
      <c r="Z124" s="177"/>
      <c r="AA124" s="177"/>
      <c r="AB124" s="177"/>
      <c r="AC124" s="196" t="s">
        <v>231</v>
      </c>
      <c r="AD124" s="40"/>
      <c r="AE124" s="12"/>
      <c r="AF124" s="12"/>
      <c r="AG124" s="200"/>
      <c r="AH124" s="80"/>
      <c r="AI124" s="12"/>
      <c r="AJ124" s="12"/>
      <c r="AK124" s="12"/>
      <c r="AL124" s="80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1:60" s="13" customFormat="1" ht="13.5">
      <c r="A125" s="42"/>
      <c r="B125" s="41"/>
      <c r="C125" s="41"/>
      <c r="D125" s="90"/>
      <c r="E125" s="41">
        <v>17</v>
      </c>
      <c r="F125" s="41"/>
      <c r="G125" s="91" t="s">
        <v>128</v>
      </c>
      <c r="H125" s="41"/>
      <c r="I125" s="41"/>
      <c r="J125" s="174" t="s">
        <v>275</v>
      </c>
      <c r="K125" s="174"/>
      <c r="L125" s="174" t="s">
        <v>276</v>
      </c>
      <c r="M125" s="174"/>
      <c r="N125" s="174" t="s">
        <v>277</v>
      </c>
      <c r="O125" s="174"/>
      <c r="P125" s="176" t="s">
        <v>286</v>
      </c>
      <c r="Q125" s="176"/>
      <c r="R125" s="176" t="s">
        <v>279</v>
      </c>
      <c r="S125" s="176"/>
      <c r="T125" s="176" t="s">
        <v>287</v>
      </c>
      <c r="U125" s="176"/>
      <c r="V125" s="176" t="s">
        <v>288</v>
      </c>
      <c r="W125" s="176"/>
      <c r="X125" s="174" t="s">
        <v>289</v>
      </c>
      <c r="Y125" s="174"/>
      <c r="Z125" s="176" t="s">
        <v>283</v>
      </c>
      <c r="AA125" s="176"/>
      <c r="AB125" s="176" t="s">
        <v>35</v>
      </c>
      <c r="AC125" s="176"/>
      <c r="AD125" s="40"/>
      <c r="AE125" s="12"/>
      <c r="AF125" s="12"/>
      <c r="AG125" s="200"/>
      <c r="AH125" s="80"/>
      <c r="AI125" s="12"/>
      <c r="AJ125" s="12"/>
      <c r="AK125" s="12"/>
      <c r="AL125" s="80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1:60" s="13" customFormat="1" ht="13.5">
      <c r="A126" s="42">
        <f aca="true" t="shared" si="35" ref="A126:A192">FIND(MID(F126,3,1),"前後")*100+FIND(MID(F126,1,1),"月火水木金")*10+MID(F126,2,1)</f>
        <v>122</v>
      </c>
      <c r="B126" s="41">
        <f aca="true" t="shared" si="36" ref="B126:B141">COUNTIF(D$5:D$70,D126)</f>
        <v>0</v>
      </c>
      <c r="C126" s="41"/>
      <c r="D126" s="90">
        <v>221</v>
      </c>
      <c r="E126" s="41">
        <v>18</v>
      </c>
      <c r="F126" s="115" t="s">
        <v>190</v>
      </c>
      <c r="G126" s="91" t="s">
        <v>129</v>
      </c>
      <c r="H126" s="41">
        <v>2</v>
      </c>
      <c r="I126" s="41">
        <v>22.5</v>
      </c>
      <c r="J126" s="42">
        <f>IF($AG126="ok",IF($AD126=J$106,$H126,""),"-")</f>
      </c>
      <c r="K126" s="42">
        <f>IF($AG126="ok",IF($AD126=K$106,$I126,""),"-")</f>
      </c>
      <c r="L126" s="42">
        <f>IF($AG126="ok",IF($AD126=L$106,$H126,""),"-")</f>
      </c>
      <c r="M126" s="42">
        <f>IF($AG126="ok",IF($AD126=M$106,$I126,""),"-")</f>
      </c>
      <c r="N126" s="42">
        <f>IF($AG126="ok",IF($AD126=N$106,$H126,""),"-")</f>
        <v>2</v>
      </c>
      <c r="O126" s="42">
        <f>IF($AG126="ok",IF($AD126=O$106,$I126,""),"-")</f>
        <v>22.5</v>
      </c>
      <c r="P126" s="42">
        <f>IF($AG126="ok",IF($AD126=P$106,$H126,""),"-")</f>
      </c>
      <c r="Q126" s="42">
        <f>IF($AG126="ok",IF($AD126=Q$106,$I126,""),"-")</f>
      </c>
      <c r="R126" s="42">
        <f>IF($AG126="ok",IF($AD126=R$106,$H126,""),"-")</f>
      </c>
      <c r="S126" s="42">
        <f>IF($AG126="ok",IF($AD126=S$106,$I126,""),"-")</f>
      </c>
      <c r="T126" s="42">
        <f>IF($AG126="ok",IF($AD126=T$106,$H126,""),"-")</f>
      </c>
      <c r="U126" s="42">
        <f>IF($AG126="ok",IF($AD126=U$106,$I126,""),"-")</f>
      </c>
      <c r="V126" s="42">
        <f>IF($AG126="ok",IF($AD126=V$106,$H126,""),"-")</f>
      </c>
      <c r="W126" s="42">
        <f>IF($AG126="ok",IF($AD126=W$106,$I126,""),"-")</f>
      </c>
      <c r="X126" s="42">
        <f>IF($AG126="ok",IF($AD126=X$106,$H126,""),"-")</f>
      </c>
      <c r="Y126" s="42">
        <f>IF($AG126="ok",IF($AD126=Y$106,$I126,""),"-")</f>
      </c>
      <c r="Z126" s="42">
        <f>IF($AG126="ok",IF($AD126=Z$106,$H126,""),"-")</f>
      </c>
      <c r="AA126" s="42">
        <f>IF($AG126="ok",IF($AD126=AA$106,$I126,""),"-")</f>
      </c>
      <c r="AB126" s="40"/>
      <c r="AC126" s="40"/>
      <c r="AD126" s="189">
        <v>3</v>
      </c>
      <c r="AE126" s="12" t="s">
        <v>328</v>
      </c>
      <c r="AF126" s="12"/>
      <c r="AG126" s="198" t="str">
        <f aca="true" t="shared" si="37" ref="AG126:AG141">IF(FIND(AD126,AE126&amp;"0123456789",1)&gt;FIND("]",AE126&amp;"]",1),"注意区分指定","ok")</f>
        <v>ok</v>
      </c>
      <c r="AH126" s="91" t="s">
        <v>336</v>
      </c>
      <c r="AI126" s="12"/>
      <c r="AJ126" s="12"/>
      <c r="AK126" s="12"/>
      <c r="AL126" s="80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1:60" s="13" customFormat="1" ht="13.5">
      <c r="A127" s="42">
        <f t="shared" si="35"/>
        <v>121</v>
      </c>
      <c r="B127" s="41">
        <f t="shared" si="36"/>
        <v>1</v>
      </c>
      <c r="C127" s="41"/>
      <c r="D127" s="90">
        <v>222</v>
      </c>
      <c r="E127" s="41">
        <v>19</v>
      </c>
      <c r="F127" s="116" t="s">
        <v>189</v>
      </c>
      <c r="G127" s="91" t="s">
        <v>130</v>
      </c>
      <c r="H127" s="41">
        <v>2</v>
      </c>
      <c r="I127" s="41">
        <v>22.5</v>
      </c>
      <c r="J127" s="42">
        <f>IF($AG127="ok",IF($AD127&gt;0,IF($AD127=J$106,$H127,""),IF((0+MID($AE127,2,2))=J$106,$H127,"")))</f>
      </c>
      <c r="K127" s="42">
        <f aca="true" t="shared" si="38" ref="K127:K141">IF($AG127="ok",IF($AD127&gt;0,IF($AD127=K$106,$I127,""),IF((0+MID($AE127,2,2))=K$106,$I127,"")))</f>
      </c>
      <c r="L127" s="42">
        <f aca="true" t="shared" si="39" ref="L127:L141">IF($AG127="ok",IF($AD127&gt;0,IF($AD127=L$106,$H127,""),IF((0+MID($AE127,2,2))=L$106,$H127,"")))</f>
      </c>
      <c r="M127" s="42">
        <f aca="true" t="shared" si="40" ref="M127:M141">IF($AG127="ok",IF($AD127&gt;0,IF($AD127=M$106,$I127,""),IF((0+MID($AE127,2,2))=M$106,$I127,"")))</f>
      </c>
      <c r="N127" s="42">
        <f aca="true" t="shared" si="41" ref="N127:N141">IF($AG127="ok",IF($AD127&gt;0,IF($AD127=N$106,$H127,""),IF((0+MID($AE127,2,2))=N$106,$H127,"")))</f>
        <v>2</v>
      </c>
      <c r="O127" s="42">
        <f aca="true" t="shared" si="42" ref="O127:O141">IF($AG127="ok",IF($AD127&gt;0,IF($AD127=O$106,$I127,""),IF((0+MID($AE127,2,2))=O$106,$I127,"")))</f>
        <v>22.5</v>
      </c>
      <c r="P127" s="42">
        <f aca="true" t="shared" si="43" ref="P127:P141">IF($AG127="ok",IF($AD127&gt;0,IF($AD127=P$106,$H127,""),IF((0+MID($AE127,2,2))=P$106,$H127,"")))</f>
      </c>
      <c r="Q127" s="42">
        <f aca="true" t="shared" si="44" ref="Q127:Q141">IF($AG127="ok",IF($AD127&gt;0,IF($AD127=Q$106,$I127,""),IF((0+MID($AE127,2,2))=Q$106,$I127,"")))</f>
      </c>
      <c r="R127" s="42">
        <f aca="true" t="shared" si="45" ref="R127:R141">IF($AG127="ok",IF($AD127&gt;0,IF($AD127=R$106,$H127,""),IF((0+MID($AE127,2,2))=R$106,$H127,"")))</f>
      </c>
      <c r="S127" s="42">
        <f aca="true" t="shared" si="46" ref="S127:S141">IF($AG127="ok",IF($AD127&gt;0,IF($AD127=S$106,$I127,""),IF((0+MID($AE127,2,2))=S$106,$I127,"")))</f>
      </c>
      <c r="T127" s="42">
        <f aca="true" t="shared" si="47" ref="T127:T141">IF($AG127="ok",IF($AD127&gt;0,IF($AD127=T$106,$H127,""),IF((0+MID($AE127,2,2))=T$106,$H127,"")))</f>
      </c>
      <c r="U127" s="42">
        <f aca="true" t="shared" si="48" ref="U127:U141">IF($AG127="ok",IF($AD127&gt;0,IF($AD127=U$106,$I127,""),IF((0+MID($AE127,2,2))=U$106,$I127,"")))</f>
      </c>
      <c r="V127" s="42">
        <f aca="true" t="shared" si="49" ref="V127:V141">IF($AG127="ok",IF($AD127&gt;0,IF($AD127=V$106,$H127,""),IF((0+MID($AE127,2,2))=V$106,$H127,"")))</f>
      </c>
      <c r="W127" s="42">
        <f aca="true" t="shared" si="50" ref="W127:W141">IF($AG127="ok",IF($AD127&gt;0,IF($AD127=W$106,$I127,""),IF((0+MID($AE127,2,2))=W$106,$I127,"")))</f>
      </c>
      <c r="X127" s="42">
        <f aca="true" t="shared" si="51" ref="X127:X141">IF($AG127="ok",IF($AD127&gt;0,IF($AD127=X$106,$H127,""),IF((0+MID($AE127,2,2))=X$106,$H127,"")))</f>
      </c>
      <c r="Y127" s="42">
        <f aca="true" t="shared" si="52" ref="Y127:Y141">IF($AG127="ok",IF($AD127&gt;0,IF($AD127=Y$106,$I127,""),IF((0+MID($AE127,2,2))=Y$106,$I127,"")))</f>
      </c>
      <c r="Z127" s="42">
        <f aca="true" t="shared" si="53" ref="Z127:Z141">IF($AG127="ok",IF($AD127&gt;0,IF($AD127=Z$106,$H127,""),IF((0+MID($AE127,2,2))=Z$106,$H127,"")))</f>
      </c>
      <c r="AA127" s="42">
        <f aca="true" t="shared" si="54" ref="AA127:AA141">IF($AG127="ok",IF($AD127&gt;0,IF($AD127=AA$106,$I127,""),IF((0+MID($AE127,2,2))=AA$106,$I127,"")))</f>
      </c>
      <c r="AB127" s="40"/>
      <c r="AC127" s="40"/>
      <c r="AD127" s="189">
        <v>3</v>
      </c>
      <c r="AE127" s="12" t="s">
        <v>335</v>
      </c>
      <c r="AF127" s="12"/>
      <c r="AG127" s="198" t="str">
        <f t="shared" si="37"/>
        <v>ok</v>
      </c>
      <c r="AH127" s="80"/>
      <c r="AI127" s="12"/>
      <c r="AJ127" s="12"/>
      <c r="AK127" s="12"/>
      <c r="AL127" s="80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1:60" s="13" customFormat="1" ht="13.5">
      <c r="A128" s="42">
        <f t="shared" si="35"/>
        <v>231</v>
      </c>
      <c r="B128" s="41">
        <f t="shared" si="36"/>
        <v>0</v>
      </c>
      <c r="C128" s="41"/>
      <c r="D128" s="90">
        <v>231</v>
      </c>
      <c r="E128" s="41">
        <v>20</v>
      </c>
      <c r="F128" s="116" t="s">
        <v>201</v>
      </c>
      <c r="G128" s="91" t="s">
        <v>131</v>
      </c>
      <c r="H128" s="41">
        <v>2</v>
      </c>
      <c r="I128" s="41">
        <v>22.5</v>
      </c>
      <c r="J128" s="42">
        <f>IF($AG128="ok",IF($AD128&gt;0,IF($AD128=J$106,$H128,""),IF((0+MID($AE128,2,2))=J$106,$H128,"")))</f>
      </c>
      <c r="K128" s="42">
        <f t="shared" si="38"/>
      </c>
      <c r="L128" s="42">
        <f t="shared" si="39"/>
        <v>2</v>
      </c>
      <c r="M128" s="42">
        <f t="shared" si="40"/>
        <v>22.5</v>
      </c>
      <c r="N128" s="42">
        <f t="shared" si="41"/>
      </c>
      <c r="O128" s="42">
        <f t="shared" si="42"/>
      </c>
      <c r="P128" s="42">
        <f t="shared" si="43"/>
      </c>
      <c r="Q128" s="42">
        <f t="shared" si="44"/>
      </c>
      <c r="R128" s="42">
        <f t="shared" si="45"/>
      </c>
      <c r="S128" s="42">
        <f t="shared" si="46"/>
      </c>
      <c r="T128" s="42">
        <f t="shared" si="47"/>
      </c>
      <c r="U128" s="42">
        <f t="shared" si="48"/>
      </c>
      <c r="V128" s="42">
        <f t="shared" si="49"/>
      </c>
      <c r="W128" s="42">
        <f t="shared" si="50"/>
      </c>
      <c r="X128" s="42">
        <f t="shared" si="51"/>
      </c>
      <c r="Y128" s="42">
        <f t="shared" si="52"/>
      </c>
      <c r="Z128" s="42">
        <f t="shared" si="53"/>
      </c>
      <c r="AA128" s="42">
        <f t="shared" si="54"/>
      </c>
      <c r="AB128" s="40"/>
      <c r="AC128" s="40"/>
      <c r="AD128" s="189">
        <v>2</v>
      </c>
      <c r="AE128" s="12" t="s">
        <v>329</v>
      </c>
      <c r="AF128" s="12"/>
      <c r="AG128" s="198" t="str">
        <f t="shared" si="37"/>
        <v>ok</v>
      </c>
      <c r="AH128" s="80"/>
      <c r="AI128" s="12"/>
      <c r="AJ128" s="12"/>
      <c r="AK128" s="12"/>
      <c r="AL128" s="80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1:60" s="13" customFormat="1" ht="13.5">
      <c r="A129" s="42">
        <f>FIND(MID(F129,3,1),"前後")*100+FIND(MID(F129,1,1),"月火水木金")*10+MID(F129,2,1)</f>
        <v>111</v>
      </c>
      <c r="B129" s="41">
        <f t="shared" si="36"/>
        <v>1</v>
      </c>
      <c r="C129" s="41"/>
      <c r="D129" s="90">
        <v>232</v>
      </c>
      <c r="E129" s="41">
        <v>21</v>
      </c>
      <c r="F129" s="116" t="s">
        <v>187</v>
      </c>
      <c r="G129" s="91" t="s">
        <v>132</v>
      </c>
      <c r="H129" s="41">
        <v>2</v>
      </c>
      <c r="I129" s="41">
        <v>22.5</v>
      </c>
      <c r="J129" s="42">
        <f>IF($AG129="ok",IF($AD129&gt;0,IF($AD129=J$106,$H129,""),IF((0+MID($AE129,2,2))=J$106,$H129,"")))</f>
      </c>
      <c r="K129" s="42">
        <f t="shared" si="38"/>
      </c>
      <c r="L129" s="42">
        <f t="shared" si="39"/>
        <v>2</v>
      </c>
      <c r="M129" s="42">
        <f t="shared" si="40"/>
        <v>22.5</v>
      </c>
      <c r="N129" s="42">
        <f t="shared" si="41"/>
      </c>
      <c r="O129" s="42">
        <f t="shared" si="42"/>
      </c>
      <c r="P129" s="42">
        <f t="shared" si="43"/>
      </c>
      <c r="Q129" s="42">
        <f t="shared" si="44"/>
      </c>
      <c r="R129" s="42">
        <f t="shared" si="45"/>
      </c>
      <c r="S129" s="42">
        <f t="shared" si="46"/>
      </c>
      <c r="T129" s="42">
        <f t="shared" si="47"/>
      </c>
      <c r="U129" s="42">
        <f t="shared" si="48"/>
      </c>
      <c r="V129" s="42">
        <f t="shared" si="49"/>
      </c>
      <c r="W129" s="42">
        <f t="shared" si="50"/>
      </c>
      <c r="X129" s="42">
        <f t="shared" si="51"/>
      </c>
      <c r="Y129" s="42">
        <f t="shared" si="52"/>
      </c>
      <c r="Z129" s="42">
        <f t="shared" si="53"/>
      </c>
      <c r="AA129" s="42">
        <f t="shared" si="54"/>
      </c>
      <c r="AB129" s="40"/>
      <c r="AC129" s="40"/>
      <c r="AD129" s="189">
        <v>2</v>
      </c>
      <c r="AE129" s="12" t="s">
        <v>329</v>
      </c>
      <c r="AF129" s="12"/>
      <c r="AG129" s="198" t="str">
        <f t="shared" si="37"/>
        <v>ok</v>
      </c>
      <c r="AH129" s="80"/>
      <c r="AI129" s="12"/>
      <c r="AJ129" s="12"/>
      <c r="AK129" s="12"/>
      <c r="AL129" s="80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1:60" s="13" customFormat="1" ht="13.5">
      <c r="A130" s="42">
        <f t="shared" si="35"/>
        <v>142</v>
      </c>
      <c r="B130" s="41">
        <f t="shared" si="36"/>
        <v>0</v>
      </c>
      <c r="C130" s="41"/>
      <c r="D130" s="90">
        <v>233</v>
      </c>
      <c r="E130" s="41">
        <v>22</v>
      </c>
      <c r="F130" s="115" t="s">
        <v>194</v>
      </c>
      <c r="G130" s="91" t="s">
        <v>133</v>
      </c>
      <c r="H130" s="41">
        <v>2</v>
      </c>
      <c r="I130" s="41">
        <v>22.5</v>
      </c>
      <c r="J130" s="42">
        <f>IF($AG130="ok",IF($AD130&gt;0,IF($AD130=J$106,$H130,""),IF((0+MID($AE130,2,2))=J$106,$H130,"")))</f>
      </c>
      <c r="K130" s="42">
        <f t="shared" si="38"/>
      </c>
      <c r="L130" s="42">
        <f t="shared" si="39"/>
        <v>2</v>
      </c>
      <c r="M130" s="42">
        <f t="shared" si="40"/>
        <v>22.5</v>
      </c>
      <c r="N130" s="42">
        <f t="shared" si="41"/>
      </c>
      <c r="O130" s="42">
        <f t="shared" si="42"/>
      </c>
      <c r="P130" s="42">
        <f t="shared" si="43"/>
      </c>
      <c r="Q130" s="42">
        <f t="shared" si="44"/>
      </c>
      <c r="R130" s="42">
        <f t="shared" si="45"/>
      </c>
      <c r="S130" s="42">
        <f t="shared" si="46"/>
      </c>
      <c r="T130" s="42">
        <f t="shared" si="47"/>
      </c>
      <c r="U130" s="42">
        <f t="shared" si="48"/>
      </c>
      <c r="V130" s="42">
        <f t="shared" si="49"/>
      </c>
      <c r="W130" s="42">
        <f t="shared" si="50"/>
      </c>
      <c r="X130" s="42">
        <f t="shared" si="51"/>
      </c>
      <c r="Y130" s="42">
        <f t="shared" si="52"/>
      </c>
      <c r="Z130" s="42">
        <f t="shared" si="53"/>
      </c>
      <c r="AA130" s="42">
        <f t="shared" si="54"/>
      </c>
      <c r="AB130" s="40"/>
      <c r="AC130" s="40"/>
      <c r="AD130" s="189">
        <v>2</v>
      </c>
      <c r="AE130" s="12" t="s">
        <v>329</v>
      </c>
      <c r="AF130" s="12"/>
      <c r="AG130" s="198" t="str">
        <f t="shared" si="37"/>
        <v>ok</v>
      </c>
      <c r="AH130" s="80"/>
      <c r="AI130" s="12"/>
      <c r="AJ130" s="12"/>
      <c r="AK130" s="12"/>
      <c r="AL130" s="80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1:60" s="13" customFormat="1" ht="13.5">
      <c r="A131" s="42">
        <f t="shared" si="35"/>
        <v>242</v>
      </c>
      <c r="B131" s="41">
        <f t="shared" si="36"/>
        <v>0</v>
      </c>
      <c r="C131" s="41"/>
      <c r="D131" s="90">
        <v>234</v>
      </c>
      <c r="E131" s="41">
        <v>23</v>
      </c>
      <c r="F131" s="115" t="s">
        <v>203</v>
      </c>
      <c r="G131" s="91" t="s">
        <v>52</v>
      </c>
      <c r="H131" s="41">
        <v>2</v>
      </c>
      <c r="I131" s="41">
        <v>22.5</v>
      </c>
      <c r="J131" s="42">
        <f aca="true" t="shared" si="55" ref="J131:J141">IF($AG131="ok",IF($AD131&gt;0,IF($AD131=J$106,$H131,""),IF((0+MID($AE131,2,2))=J$106,$H131,"")))</f>
      </c>
      <c r="K131" s="42">
        <f t="shared" si="38"/>
      </c>
      <c r="L131" s="42">
        <f t="shared" si="39"/>
        <v>2</v>
      </c>
      <c r="M131" s="42">
        <f t="shared" si="40"/>
        <v>22.5</v>
      </c>
      <c r="N131" s="42">
        <f t="shared" si="41"/>
      </c>
      <c r="O131" s="42">
        <f t="shared" si="42"/>
      </c>
      <c r="P131" s="42">
        <f t="shared" si="43"/>
      </c>
      <c r="Q131" s="42">
        <f t="shared" si="44"/>
      </c>
      <c r="R131" s="42">
        <f t="shared" si="45"/>
      </c>
      <c r="S131" s="42">
        <f t="shared" si="46"/>
      </c>
      <c r="T131" s="42">
        <f t="shared" si="47"/>
      </c>
      <c r="U131" s="42">
        <f t="shared" si="48"/>
      </c>
      <c r="V131" s="42">
        <f t="shared" si="49"/>
      </c>
      <c r="W131" s="42">
        <f t="shared" si="50"/>
      </c>
      <c r="X131" s="42">
        <f t="shared" si="51"/>
      </c>
      <c r="Y131" s="42">
        <f t="shared" si="52"/>
      </c>
      <c r="Z131" s="42">
        <f t="shared" si="53"/>
      </c>
      <c r="AA131" s="42">
        <f t="shared" si="54"/>
      </c>
      <c r="AB131" s="40"/>
      <c r="AC131" s="40"/>
      <c r="AD131" s="189">
        <v>2</v>
      </c>
      <c r="AE131" s="12" t="s">
        <v>329</v>
      </c>
      <c r="AF131" s="12"/>
      <c r="AG131" s="198" t="str">
        <f t="shared" si="37"/>
        <v>ok</v>
      </c>
      <c r="AH131" s="80"/>
      <c r="AI131" s="12"/>
      <c r="AJ131" s="12"/>
      <c r="AK131" s="12"/>
      <c r="AL131" s="80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1:60" s="13" customFormat="1" ht="13.5">
      <c r="A132" s="42">
        <f t="shared" si="35"/>
        <v>111</v>
      </c>
      <c r="B132" s="41">
        <f t="shared" si="36"/>
        <v>0</v>
      </c>
      <c r="C132" s="41"/>
      <c r="D132" s="90">
        <v>235</v>
      </c>
      <c r="E132" s="41">
        <v>24</v>
      </c>
      <c r="F132" s="116" t="s">
        <v>187</v>
      </c>
      <c r="G132" s="91" t="s">
        <v>51</v>
      </c>
      <c r="H132" s="41">
        <v>2</v>
      </c>
      <c r="I132" s="41">
        <v>22.5</v>
      </c>
      <c r="J132" s="42">
        <f t="shared" si="55"/>
      </c>
      <c r="K132" s="42">
        <f t="shared" si="38"/>
      </c>
      <c r="L132" s="42">
        <f t="shared" si="39"/>
        <v>2</v>
      </c>
      <c r="M132" s="42">
        <f t="shared" si="40"/>
        <v>22.5</v>
      </c>
      <c r="N132" s="42">
        <f t="shared" si="41"/>
      </c>
      <c r="O132" s="42">
        <f t="shared" si="42"/>
      </c>
      <c r="P132" s="42">
        <f t="shared" si="43"/>
      </c>
      <c r="Q132" s="42">
        <f t="shared" si="44"/>
      </c>
      <c r="R132" s="42">
        <f t="shared" si="45"/>
      </c>
      <c r="S132" s="42">
        <f t="shared" si="46"/>
      </c>
      <c r="T132" s="42">
        <f t="shared" si="47"/>
      </c>
      <c r="U132" s="42">
        <f t="shared" si="48"/>
      </c>
      <c r="V132" s="42">
        <f t="shared" si="49"/>
      </c>
      <c r="W132" s="42">
        <f t="shared" si="50"/>
      </c>
      <c r="X132" s="42">
        <f t="shared" si="51"/>
      </c>
      <c r="Y132" s="42">
        <f t="shared" si="52"/>
      </c>
      <c r="Z132" s="42">
        <f t="shared" si="53"/>
      </c>
      <c r="AA132" s="42">
        <f t="shared" si="54"/>
      </c>
      <c r="AB132" s="40"/>
      <c r="AC132" s="40"/>
      <c r="AD132" s="189">
        <v>2</v>
      </c>
      <c r="AE132" s="12" t="s">
        <v>329</v>
      </c>
      <c r="AF132" s="12"/>
      <c r="AG132" s="198" t="str">
        <f t="shared" si="37"/>
        <v>ok</v>
      </c>
      <c r="AH132" s="80"/>
      <c r="AI132" s="12"/>
      <c r="AJ132" s="12"/>
      <c r="AK132" s="12"/>
      <c r="AL132" s="80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1:60" s="13" customFormat="1" ht="13.5">
      <c r="A133" s="42">
        <f t="shared" si="35"/>
        <v>222</v>
      </c>
      <c r="B133" s="41">
        <f t="shared" si="36"/>
        <v>1</v>
      </c>
      <c r="C133" s="41"/>
      <c r="D133" s="90">
        <v>236</v>
      </c>
      <c r="E133" s="41">
        <v>25</v>
      </c>
      <c r="F133" s="115" t="s">
        <v>200</v>
      </c>
      <c r="G133" s="91" t="s">
        <v>134</v>
      </c>
      <c r="H133" s="41">
        <v>2</v>
      </c>
      <c r="I133" s="41">
        <v>22.5</v>
      </c>
      <c r="J133" s="42">
        <f t="shared" si="55"/>
      </c>
      <c r="K133" s="42">
        <f t="shared" si="38"/>
      </c>
      <c r="L133" s="42">
        <f t="shared" si="39"/>
        <v>2</v>
      </c>
      <c r="M133" s="42">
        <f t="shared" si="40"/>
        <v>22.5</v>
      </c>
      <c r="N133" s="42">
        <f t="shared" si="41"/>
      </c>
      <c r="O133" s="42">
        <f t="shared" si="42"/>
      </c>
      <c r="P133" s="42">
        <f t="shared" si="43"/>
      </c>
      <c r="Q133" s="42">
        <f t="shared" si="44"/>
      </c>
      <c r="R133" s="42">
        <f t="shared" si="45"/>
      </c>
      <c r="S133" s="42">
        <f t="shared" si="46"/>
      </c>
      <c r="T133" s="42">
        <f t="shared" si="47"/>
      </c>
      <c r="U133" s="42">
        <f t="shared" si="48"/>
      </c>
      <c r="V133" s="42">
        <f t="shared" si="49"/>
      </c>
      <c r="W133" s="42">
        <f t="shared" si="50"/>
      </c>
      <c r="X133" s="42">
        <f t="shared" si="51"/>
      </c>
      <c r="Y133" s="42">
        <f t="shared" si="52"/>
      </c>
      <c r="Z133" s="42">
        <f t="shared" si="53"/>
      </c>
      <c r="AA133" s="42">
        <f t="shared" si="54"/>
      </c>
      <c r="AB133" s="40"/>
      <c r="AC133" s="40"/>
      <c r="AD133" s="189">
        <v>2</v>
      </c>
      <c r="AE133" s="12" t="s">
        <v>329</v>
      </c>
      <c r="AF133" s="12"/>
      <c r="AG133" s="198" t="str">
        <f t="shared" si="37"/>
        <v>ok</v>
      </c>
      <c r="AH133" s="80"/>
      <c r="AI133" s="12"/>
      <c r="AJ133" s="12"/>
      <c r="AK133" s="12"/>
      <c r="AL133" s="80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1:60" s="13" customFormat="1" ht="13.5">
      <c r="A134" s="42">
        <f t="shared" si="35"/>
        <v>151</v>
      </c>
      <c r="B134" s="41">
        <f t="shared" si="36"/>
        <v>1</v>
      </c>
      <c r="C134" s="41"/>
      <c r="D134" s="90">
        <v>241</v>
      </c>
      <c r="E134" s="41">
        <v>26</v>
      </c>
      <c r="F134" s="116" t="s">
        <v>195</v>
      </c>
      <c r="G134" s="91" t="s">
        <v>135</v>
      </c>
      <c r="H134" s="41">
        <v>2</v>
      </c>
      <c r="I134" s="41">
        <v>22.5</v>
      </c>
      <c r="J134" s="42">
        <f t="shared" si="55"/>
        <v>2</v>
      </c>
      <c r="K134" s="42">
        <f t="shared" si="38"/>
        <v>22.5</v>
      </c>
      <c r="L134" s="42">
        <f t="shared" si="39"/>
      </c>
      <c r="M134" s="42">
        <f t="shared" si="40"/>
      </c>
      <c r="N134" s="42">
        <f t="shared" si="41"/>
      </c>
      <c r="O134" s="42">
        <f t="shared" si="42"/>
      </c>
      <c r="P134" s="42">
        <f t="shared" si="43"/>
      </c>
      <c r="Q134" s="42">
        <f t="shared" si="44"/>
      </c>
      <c r="R134" s="42">
        <f t="shared" si="45"/>
      </c>
      <c r="S134" s="42">
        <f t="shared" si="46"/>
      </c>
      <c r="T134" s="42">
        <f t="shared" si="47"/>
      </c>
      <c r="U134" s="42">
        <f t="shared" si="48"/>
      </c>
      <c r="V134" s="42">
        <f t="shared" si="49"/>
      </c>
      <c r="W134" s="42">
        <f t="shared" si="50"/>
      </c>
      <c r="X134" s="42">
        <f t="shared" si="51"/>
      </c>
      <c r="Y134" s="42">
        <f t="shared" si="52"/>
      </c>
      <c r="Z134" s="42">
        <f t="shared" si="53"/>
      </c>
      <c r="AA134" s="42">
        <f t="shared" si="54"/>
      </c>
      <c r="AB134" s="40"/>
      <c r="AC134" s="40"/>
      <c r="AD134" s="189">
        <v>1</v>
      </c>
      <c r="AE134" s="12" t="s">
        <v>330</v>
      </c>
      <c r="AF134" s="12"/>
      <c r="AG134" s="198" t="str">
        <f t="shared" si="37"/>
        <v>ok</v>
      </c>
      <c r="AH134" s="80"/>
      <c r="AI134" s="12"/>
      <c r="AJ134" s="12"/>
      <c r="AK134" s="12"/>
      <c r="AL134" s="80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1:60" s="13" customFormat="1" ht="13.5">
      <c r="A135" s="42">
        <f t="shared" si="35"/>
        <v>251</v>
      </c>
      <c r="B135" s="41">
        <f t="shared" si="36"/>
        <v>1</v>
      </c>
      <c r="C135" s="41"/>
      <c r="D135" s="90">
        <v>242</v>
      </c>
      <c r="E135" s="41">
        <v>27</v>
      </c>
      <c r="F135" s="116" t="s">
        <v>206</v>
      </c>
      <c r="G135" s="91" t="s">
        <v>136</v>
      </c>
      <c r="H135" s="41">
        <v>2</v>
      </c>
      <c r="I135" s="41">
        <v>22.5</v>
      </c>
      <c r="J135" s="42">
        <f t="shared" si="55"/>
        <v>2</v>
      </c>
      <c r="K135" s="42">
        <f t="shared" si="38"/>
        <v>22.5</v>
      </c>
      <c r="L135" s="42">
        <f t="shared" si="39"/>
      </c>
      <c r="M135" s="42">
        <f t="shared" si="40"/>
      </c>
      <c r="N135" s="42">
        <f t="shared" si="41"/>
      </c>
      <c r="O135" s="42">
        <f t="shared" si="42"/>
      </c>
      <c r="P135" s="42">
        <f t="shared" si="43"/>
      </c>
      <c r="Q135" s="42">
        <f t="shared" si="44"/>
      </c>
      <c r="R135" s="42">
        <f t="shared" si="45"/>
      </c>
      <c r="S135" s="42">
        <f t="shared" si="46"/>
      </c>
      <c r="T135" s="42">
        <f t="shared" si="47"/>
      </c>
      <c r="U135" s="42">
        <f t="shared" si="48"/>
      </c>
      <c r="V135" s="42">
        <f t="shared" si="49"/>
      </c>
      <c r="W135" s="42">
        <f t="shared" si="50"/>
      </c>
      <c r="X135" s="42">
        <f t="shared" si="51"/>
      </c>
      <c r="Y135" s="42">
        <f t="shared" si="52"/>
      </c>
      <c r="Z135" s="42">
        <f t="shared" si="53"/>
      </c>
      <c r="AA135" s="42">
        <f t="shared" si="54"/>
      </c>
      <c r="AB135" s="40"/>
      <c r="AC135" s="40"/>
      <c r="AD135" s="189">
        <v>1</v>
      </c>
      <c r="AE135" s="12" t="s">
        <v>330</v>
      </c>
      <c r="AF135" s="12"/>
      <c r="AG135" s="198" t="str">
        <f t="shared" si="37"/>
        <v>ok</v>
      </c>
      <c r="AH135" s="80"/>
      <c r="AI135" s="12"/>
      <c r="AJ135" s="12"/>
      <c r="AK135" s="12"/>
      <c r="AL135" s="80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1:60" s="13" customFormat="1" ht="13.5">
      <c r="A136" s="42">
        <f t="shared" si="35"/>
        <v>132</v>
      </c>
      <c r="B136" s="41">
        <f t="shared" si="36"/>
        <v>0</v>
      </c>
      <c r="C136" s="41"/>
      <c r="D136" s="90">
        <v>243</v>
      </c>
      <c r="E136" s="41">
        <v>28</v>
      </c>
      <c r="F136" s="115" t="s">
        <v>192</v>
      </c>
      <c r="G136" s="91" t="s">
        <v>137</v>
      </c>
      <c r="H136" s="41">
        <v>2</v>
      </c>
      <c r="I136" s="41">
        <v>22.5</v>
      </c>
      <c r="J136" s="42">
        <f t="shared" si="55"/>
        <v>2</v>
      </c>
      <c r="K136" s="42">
        <f t="shared" si="38"/>
        <v>22.5</v>
      </c>
      <c r="L136" s="42">
        <f t="shared" si="39"/>
      </c>
      <c r="M136" s="42">
        <f t="shared" si="40"/>
      </c>
      <c r="N136" s="42">
        <f t="shared" si="41"/>
      </c>
      <c r="O136" s="42">
        <f t="shared" si="42"/>
      </c>
      <c r="P136" s="42">
        <f t="shared" si="43"/>
      </c>
      <c r="Q136" s="42">
        <f t="shared" si="44"/>
      </c>
      <c r="R136" s="42">
        <f t="shared" si="45"/>
      </c>
      <c r="S136" s="42">
        <f t="shared" si="46"/>
      </c>
      <c r="T136" s="42">
        <f t="shared" si="47"/>
      </c>
      <c r="U136" s="42">
        <f t="shared" si="48"/>
      </c>
      <c r="V136" s="42">
        <f t="shared" si="49"/>
      </c>
      <c r="W136" s="42">
        <f t="shared" si="50"/>
      </c>
      <c r="X136" s="42">
        <f t="shared" si="51"/>
      </c>
      <c r="Y136" s="42">
        <f t="shared" si="52"/>
      </c>
      <c r="Z136" s="42">
        <f t="shared" si="53"/>
      </c>
      <c r="AA136" s="42">
        <f t="shared" si="54"/>
      </c>
      <c r="AB136" s="40"/>
      <c r="AC136" s="40"/>
      <c r="AD136" s="189">
        <v>1</v>
      </c>
      <c r="AE136" s="12" t="s">
        <v>330</v>
      </c>
      <c r="AF136" s="12"/>
      <c r="AG136" s="198" t="str">
        <f t="shared" si="37"/>
        <v>ok</v>
      </c>
      <c r="AH136" s="80"/>
      <c r="AI136" s="12"/>
      <c r="AJ136" s="12"/>
      <c r="AK136" s="12"/>
      <c r="AL136" s="80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1:60" s="13" customFormat="1" ht="13.5">
      <c r="A137" s="42">
        <f t="shared" si="35"/>
        <v>151</v>
      </c>
      <c r="B137" s="41">
        <f t="shared" si="36"/>
        <v>1</v>
      </c>
      <c r="C137" s="41"/>
      <c r="D137" s="90">
        <v>261</v>
      </c>
      <c r="E137" s="41">
        <v>29</v>
      </c>
      <c r="F137" s="116" t="s">
        <v>195</v>
      </c>
      <c r="G137" s="91" t="s">
        <v>212</v>
      </c>
      <c r="H137" s="41">
        <v>2</v>
      </c>
      <c r="I137" s="41">
        <v>22.5</v>
      </c>
      <c r="J137" s="42">
        <f t="shared" si="55"/>
      </c>
      <c r="K137" s="42">
        <f t="shared" si="38"/>
      </c>
      <c r="L137" s="42">
        <f t="shared" si="39"/>
      </c>
      <c r="M137" s="42">
        <f t="shared" si="40"/>
      </c>
      <c r="N137" s="42">
        <f t="shared" si="41"/>
      </c>
      <c r="O137" s="42">
        <f t="shared" si="42"/>
      </c>
      <c r="P137" s="42">
        <f t="shared" si="43"/>
      </c>
      <c r="Q137" s="42">
        <f t="shared" si="44"/>
      </c>
      <c r="R137" s="42">
        <f t="shared" si="45"/>
      </c>
      <c r="S137" s="42">
        <f t="shared" si="46"/>
      </c>
      <c r="T137" s="42">
        <f t="shared" si="47"/>
      </c>
      <c r="U137" s="42">
        <f t="shared" si="48"/>
      </c>
      <c r="V137" s="42">
        <f t="shared" si="49"/>
      </c>
      <c r="W137" s="42">
        <f t="shared" si="50"/>
      </c>
      <c r="X137" s="42">
        <f t="shared" si="51"/>
        <v>2</v>
      </c>
      <c r="Y137" s="42">
        <f t="shared" si="52"/>
        <v>22.5</v>
      </c>
      <c r="Z137" s="42">
        <f t="shared" si="53"/>
      </c>
      <c r="AA137" s="42">
        <f t="shared" si="54"/>
      </c>
      <c r="AB137" s="40"/>
      <c r="AC137" s="40"/>
      <c r="AD137" s="189">
        <v>8</v>
      </c>
      <c r="AE137" s="12" t="s">
        <v>332</v>
      </c>
      <c r="AF137" s="12"/>
      <c r="AG137" s="198" t="str">
        <f t="shared" si="37"/>
        <v>ok</v>
      </c>
      <c r="AH137" s="80" t="s">
        <v>297</v>
      </c>
      <c r="AI137" s="12"/>
      <c r="AJ137" s="12"/>
      <c r="AK137" s="12"/>
      <c r="AL137" s="80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1:60" s="13" customFormat="1" ht="13.5">
      <c r="A138" s="42">
        <f t="shared" si="35"/>
        <v>112</v>
      </c>
      <c r="B138" s="41">
        <f t="shared" si="36"/>
        <v>0</v>
      </c>
      <c r="C138" s="41"/>
      <c r="D138" s="90">
        <v>262</v>
      </c>
      <c r="E138" s="41">
        <v>30</v>
      </c>
      <c r="F138" s="115" t="s">
        <v>188</v>
      </c>
      <c r="G138" s="91" t="s">
        <v>138</v>
      </c>
      <c r="H138" s="41">
        <v>2</v>
      </c>
      <c r="I138" s="41">
        <v>22.5</v>
      </c>
      <c r="J138" s="42">
        <f t="shared" si="55"/>
      </c>
      <c r="K138" s="42">
        <f t="shared" si="38"/>
      </c>
      <c r="L138" s="42">
        <f t="shared" si="39"/>
      </c>
      <c r="M138" s="42">
        <f t="shared" si="40"/>
      </c>
      <c r="N138" s="42">
        <f t="shared" si="41"/>
      </c>
      <c r="O138" s="42">
        <f t="shared" si="42"/>
      </c>
      <c r="P138" s="42">
        <f t="shared" si="43"/>
      </c>
      <c r="Q138" s="42">
        <f t="shared" si="44"/>
      </c>
      <c r="R138" s="42">
        <f t="shared" si="45"/>
      </c>
      <c r="S138" s="42">
        <f t="shared" si="46"/>
      </c>
      <c r="T138" s="42">
        <f t="shared" si="47"/>
      </c>
      <c r="U138" s="42">
        <f t="shared" si="48"/>
      </c>
      <c r="V138" s="42">
        <f t="shared" si="49"/>
      </c>
      <c r="W138" s="42">
        <f t="shared" si="50"/>
      </c>
      <c r="X138" s="42">
        <f t="shared" si="51"/>
        <v>2</v>
      </c>
      <c r="Y138" s="42">
        <f t="shared" si="52"/>
        <v>22.5</v>
      </c>
      <c r="Z138" s="42">
        <f t="shared" si="53"/>
      </c>
      <c r="AA138" s="42">
        <f t="shared" si="54"/>
      </c>
      <c r="AB138" s="40"/>
      <c r="AC138" s="40"/>
      <c r="AD138" s="189">
        <v>8</v>
      </c>
      <c r="AE138" s="12" t="s">
        <v>331</v>
      </c>
      <c r="AF138" s="12"/>
      <c r="AG138" s="198" t="str">
        <f t="shared" si="37"/>
        <v>ok</v>
      </c>
      <c r="AH138" s="80" t="s">
        <v>296</v>
      </c>
      <c r="AI138" s="12"/>
      <c r="AJ138" s="12"/>
      <c r="AK138" s="12"/>
      <c r="AL138" s="80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1:60" s="13" customFormat="1" ht="13.5">
      <c r="A139" s="42">
        <f t="shared" si="35"/>
        <v>221</v>
      </c>
      <c r="B139" s="41">
        <f t="shared" si="36"/>
        <v>1</v>
      </c>
      <c r="C139" s="41"/>
      <c r="D139" s="90">
        <v>263</v>
      </c>
      <c r="E139" s="41">
        <v>31</v>
      </c>
      <c r="F139" s="116" t="s">
        <v>199</v>
      </c>
      <c r="G139" s="91" t="s">
        <v>139</v>
      </c>
      <c r="H139" s="41">
        <v>2</v>
      </c>
      <c r="I139" s="41">
        <v>22.5</v>
      </c>
      <c r="J139" s="42">
        <f t="shared" si="55"/>
      </c>
      <c r="K139" s="42">
        <f t="shared" si="38"/>
      </c>
      <c r="L139" s="42">
        <f t="shared" si="39"/>
      </c>
      <c r="M139" s="42">
        <f t="shared" si="40"/>
      </c>
      <c r="N139" s="42">
        <f t="shared" si="41"/>
      </c>
      <c r="O139" s="42">
        <f t="shared" si="42"/>
      </c>
      <c r="P139" s="42">
        <f t="shared" si="43"/>
      </c>
      <c r="Q139" s="42">
        <f t="shared" si="44"/>
      </c>
      <c r="R139" s="42">
        <f t="shared" si="45"/>
      </c>
      <c r="S139" s="42">
        <f t="shared" si="46"/>
      </c>
      <c r="T139" s="42">
        <f t="shared" si="47"/>
      </c>
      <c r="U139" s="42">
        <f t="shared" si="48"/>
      </c>
      <c r="V139" s="42">
        <f t="shared" si="49"/>
      </c>
      <c r="W139" s="42">
        <f t="shared" si="50"/>
      </c>
      <c r="X139" s="42">
        <f t="shared" si="51"/>
        <v>2</v>
      </c>
      <c r="Y139" s="42">
        <f t="shared" si="52"/>
        <v>22.5</v>
      </c>
      <c r="Z139" s="42">
        <f t="shared" si="53"/>
      </c>
      <c r="AA139" s="42">
        <f t="shared" si="54"/>
      </c>
      <c r="AB139" s="40"/>
      <c r="AC139" s="40"/>
      <c r="AD139" s="189">
        <v>8</v>
      </c>
      <c r="AE139" s="12" t="s">
        <v>331</v>
      </c>
      <c r="AF139" s="12"/>
      <c r="AG139" s="198" t="str">
        <f t="shared" si="37"/>
        <v>ok</v>
      </c>
      <c r="AH139" s="80" t="s">
        <v>296</v>
      </c>
      <c r="AI139" s="12"/>
      <c r="AJ139" s="12"/>
      <c r="AK139" s="12"/>
      <c r="AL139" s="80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1:60" s="13" customFormat="1" ht="13.5">
      <c r="A140" s="42">
        <f t="shared" si="35"/>
        <v>241</v>
      </c>
      <c r="B140" s="41">
        <f t="shared" si="36"/>
        <v>1</v>
      </c>
      <c r="C140" s="41"/>
      <c r="D140" s="90">
        <v>264</v>
      </c>
      <c r="E140" s="41">
        <v>32</v>
      </c>
      <c r="F140" s="116" t="s">
        <v>204</v>
      </c>
      <c r="G140" s="91" t="s">
        <v>140</v>
      </c>
      <c r="H140" s="41">
        <v>2</v>
      </c>
      <c r="I140" s="41">
        <v>22.5</v>
      </c>
      <c r="J140" s="42">
        <f t="shared" si="55"/>
      </c>
      <c r="K140" s="42">
        <f t="shared" si="38"/>
      </c>
      <c r="L140" s="42">
        <f t="shared" si="39"/>
      </c>
      <c r="M140" s="42">
        <f t="shared" si="40"/>
      </c>
      <c r="N140" s="42">
        <f t="shared" si="41"/>
      </c>
      <c r="O140" s="42">
        <f t="shared" si="42"/>
      </c>
      <c r="P140" s="42">
        <f t="shared" si="43"/>
      </c>
      <c r="Q140" s="42">
        <f t="shared" si="44"/>
      </c>
      <c r="R140" s="42">
        <f t="shared" si="45"/>
      </c>
      <c r="S140" s="42">
        <f t="shared" si="46"/>
      </c>
      <c r="T140" s="42">
        <f t="shared" si="47"/>
      </c>
      <c r="U140" s="42">
        <f t="shared" si="48"/>
      </c>
      <c r="V140" s="42">
        <f t="shared" si="49"/>
      </c>
      <c r="W140" s="42">
        <f t="shared" si="50"/>
      </c>
      <c r="X140" s="42">
        <f t="shared" si="51"/>
        <v>2</v>
      </c>
      <c r="Y140" s="42">
        <f t="shared" si="52"/>
        <v>22.5</v>
      </c>
      <c r="Z140" s="42">
        <f t="shared" si="53"/>
      </c>
      <c r="AA140" s="42">
        <f t="shared" si="54"/>
      </c>
      <c r="AB140" s="40"/>
      <c r="AC140" s="40"/>
      <c r="AD140" s="189">
        <v>8</v>
      </c>
      <c r="AE140" s="12" t="s">
        <v>333</v>
      </c>
      <c r="AF140" s="12"/>
      <c r="AG140" s="198" t="str">
        <f t="shared" si="37"/>
        <v>ok</v>
      </c>
      <c r="AH140" s="80" t="s">
        <v>297</v>
      </c>
      <c r="AI140" s="12"/>
      <c r="AJ140" s="12"/>
      <c r="AK140" s="12"/>
      <c r="AL140" s="80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1:60" s="13" customFormat="1" ht="13.5">
      <c r="A141" s="42">
        <f t="shared" si="35"/>
        <v>141</v>
      </c>
      <c r="B141" s="41">
        <f t="shared" si="36"/>
        <v>1</v>
      </c>
      <c r="C141" s="41"/>
      <c r="D141" s="90">
        <v>265</v>
      </c>
      <c r="E141" s="41">
        <v>33</v>
      </c>
      <c r="F141" s="116" t="s">
        <v>193</v>
      </c>
      <c r="G141" s="91" t="s">
        <v>168</v>
      </c>
      <c r="H141" s="41">
        <v>2</v>
      </c>
      <c r="I141" s="41">
        <v>22.5</v>
      </c>
      <c r="J141" s="42">
        <f t="shared" si="55"/>
      </c>
      <c r="K141" s="42">
        <f t="shared" si="38"/>
      </c>
      <c r="L141" s="42">
        <f t="shared" si="39"/>
      </c>
      <c r="M141" s="42">
        <f t="shared" si="40"/>
      </c>
      <c r="N141" s="42">
        <f t="shared" si="41"/>
      </c>
      <c r="O141" s="42">
        <f t="shared" si="42"/>
      </c>
      <c r="P141" s="42">
        <f t="shared" si="43"/>
      </c>
      <c r="Q141" s="42">
        <f t="shared" si="44"/>
      </c>
      <c r="R141" s="42">
        <f t="shared" si="45"/>
      </c>
      <c r="S141" s="42">
        <f t="shared" si="46"/>
      </c>
      <c r="T141" s="42">
        <f t="shared" si="47"/>
      </c>
      <c r="U141" s="42">
        <f t="shared" si="48"/>
      </c>
      <c r="V141" s="42">
        <f t="shared" si="49"/>
      </c>
      <c r="W141" s="42">
        <f t="shared" si="50"/>
      </c>
      <c r="X141" s="42">
        <f t="shared" si="51"/>
        <v>2</v>
      </c>
      <c r="Y141" s="42">
        <f t="shared" si="52"/>
        <v>22.5</v>
      </c>
      <c r="Z141" s="42">
        <f t="shared" si="53"/>
      </c>
      <c r="AA141" s="42">
        <f t="shared" si="54"/>
      </c>
      <c r="AB141" s="40"/>
      <c r="AC141" s="40"/>
      <c r="AD141" s="189">
        <v>8</v>
      </c>
      <c r="AE141" s="12" t="s">
        <v>334</v>
      </c>
      <c r="AF141" s="12"/>
      <c r="AG141" s="198" t="str">
        <f t="shared" si="37"/>
        <v>ok</v>
      </c>
      <c r="AH141" s="80" t="s">
        <v>298</v>
      </c>
      <c r="AI141" s="12"/>
      <c r="AJ141" s="12"/>
      <c r="AK141" s="12"/>
      <c r="AL141" s="80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1:60" s="13" customFormat="1" ht="13.5">
      <c r="A142" s="42"/>
      <c r="B142" s="41"/>
      <c r="C142" s="41"/>
      <c r="D142" s="90"/>
      <c r="E142" s="41">
        <v>34</v>
      </c>
      <c r="F142" s="41"/>
      <c r="G142" s="91"/>
      <c r="H142" s="41"/>
      <c r="I142" s="41"/>
      <c r="J142" s="174" t="s">
        <v>230</v>
      </c>
      <c r="K142" s="175"/>
      <c r="L142" s="175"/>
      <c r="M142" s="175"/>
      <c r="N142" s="175"/>
      <c r="O142" s="175"/>
      <c r="P142" s="176" t="s">
        <v>234</v>
      </c>
      <c r="Q142" s="177"/>
      <c r="R142" s="177"/>
      <c r="S142" s="177"/>
      <c r="T142" s="177"/>
      <c r="U142" s="177"/>
      <c r="V142" s="177"/>
      <c r="W142" s="177"/>
      <c r="X142" s="175" t="s">
        <v>232</v>
      </c>
      <c r="Y142" s="175" t="s">
        <v>233</v>
      </c>
      <c r="Z142" s="177"/>
      <c r="AA142" s="177"/>
      <c r="AB142" s="177"/>
      <c r="AC142" s="196" t="s">
        <v>231</v>
      </c>
      <c r="AD142" s="40"/>
      <c r="AE142" s="12"/>
      <c r="AF142" s="12"/>
      <c r="AG142" s="200"/>
      <c r="AH142" s="80"/>
      <c r="AI142" s="12"/>
      <c r="AJ142" s="12"/>
      <c r="AK142" s="12"/>
      <c r="AL142" s="80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1:60" s="13" customFormat="1" ht="13.5">
      <c r="A143" s="42"/>
      <c r="B143" s="41"/>
      <c r="C143" s="41"/>
      <c r="D143" s="90"/>
      <c r="E143" s="41">
        <v>35</v>
      </c>
      <c r="F143" s="41"/>
      <c r="G143" s="91" t="s">
        <v>141</v>
      </c>
      <c r="H143" s="41"/>
      <c r="I143" s="41"/>
      <c r="J143" s="174" t="s">
        <v>275</v>
      </c>
      <c r="K143" s="174"/>
      <c r="L143" s="174" t="s">
        <v>276</v>
      </c>
      <c r="M143" s="174"/>
      <c r="N143" s="174" t="s">
        <v>277</v>
      </c>
      <c r="O143" s="174"/>
      <c r="P143" s="176" t="s">
        <v>286</v>
      </c>
      <c r="Q143" s="176"/>
      <c r="R143" s="176" t="s">
        <v>279</v>
      </c>
      <c r="S143" s="176"/>
      <c r="T143" s="176" t="s">
        <v>287</v>
      </c>
      <c r="U143" s="176"/>
      <c r="V143" s="176" t="s">
        <v>288</v>
      </c>
      <c r="W143" s="176"/>
      <c r="X143" s="174" t="s">
        <v>289</v>
      </c>
      <c r="Y143" s="174"/>
      <c r="Z143" s="176" t="s">
        <v>283</v>
      </c>
      <c r="AA143" s="176"/>
      <c r="AB143" s="176" t="s">
        <v>35</v>
      </c>
      <c r="AC143" s="176"/>
      <c r="AD143" s="40"/>
      <c r="AE143" s="12"/>
      <c r="AF143" s="12"/>
      <c r="AG143" s="200"/>
      <c r="AH143" s="80"/>
      <c r="AI143" s="12"/>
      <c r="AJ143" s="12"/>
      <c r="AK143" s="12"/>
      <c r="AL143" s="80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1:60" s="13" customFormat="1" ht="13.5">
      <c r="A144" s="42">
        <f t="shared" si="35"/>
        <v>231</v>
      </c>
      <c r="B144" s="41">
        <f aca="true" t="shared" si="56" ref="B144:B155">COUNTIF(D$5:D$70,D144)</f>
        <v>0</v>
      </c>
      <c r="C144" s="41"/>
      <c r="D144" s="90">
        <v>301</v>
      </c>
      <c r="E144" s="41">
        <v>36</v>
      </c>
      <c r="F144" s="116" t="s">
        <v>201</v>
      </c>
      <c r="G144" s="91" t="s">
        <v>142</v>
      </c>
      <c r="H144" s="41">
        <v>2</v>
      </c>
      <c r="I144" s="41">
        <v>22.5</v>
      </c>
      <c r="J144" s="42">
        <f aca="true" t="shared" si="57" ref="J144:J155">IF($AG144="ok",IF($AD144=J$106,$H144,""),"-")</f>
      </c>
      <c r="K144" s="42">
        <f aca="true" t="shared" si="58" ref="K144:K155">IF($AG144="ok",IF($AD144=K$106,$I144,""),"-")</f>
      </c>
      <c r="L144" s="42">
        <f aca="true" t="shared" si="59" ref="L144:L155">IF($AG144="ok",IF($AD144=L$106,$H144,""),"-")</f>
      </c>
      <c r="M144" s="42">
        <f aca="true" t="shared" si="60" ref="M144:M155">IF($AG144="ok",IF($AD144=M$106,$I144,""),"-")</f>
      </c>
      <c r="N144" s="42">
        <f aca="true" t="shared" si="61" ref="N144:N155">IF($AG144="ok",IF($AD144=N$106,$H144,""),"-")</f>
      </c>
      <c r="O144" s="42">
        <f aca="true" t="shared" si="62" ref="O144:O155">IF($AG144="ok",IF($AD144=O$106,$I144,""),"-")</f>
      </c>
      <c r="P144" s="42">
        <f aca="true" t="shared" si="63" ref="P144:P155">IF($AG144="ok",IF($AD144=P$106,$H144,""),"-")</f>
        <v>2</v>
      </c>
      <c r="Q144" s="42">
        <f aca="true" t="shared" si="64" ref="Q144:Q155">IF($AG144="ok",IF($AD144=Q$106,$I144,""),"-")</f>
        <v>22.5</v>
      </c>
      <c r="R144" s="42">
        <f aca="true" t="shared" si="65" ref="R144:R155">IF($AG144="ok",IF($AD144=R$106,$H144,""),"-")</f>
      </c>
      <c r="S144" s="42">
        <f aca="true" t="shared" si="66" ref="S144:S155">IF($AG144="ok",IF($AD144=S$106,$I144,""),"-")</f>
      </c>
      <c r="T144" s="42">
        <f aca="true" t="shared" si="67" ref="T144:T155">IF($AG144="ok",IF($AD144=T$106,$H144,""),"-")</f>
      </c>
      <c r="U144" s="42">
        <f aca="true" t="shared" si="68" ref="U144:U155">IF($AG144="ok",IF($AD144=U$106,$I144,""),"-")</f>
      </c>
      <c r="V144" s="42">
        <f aca="true" t="shared" si="69" ref="V144:V155">IF($AG144="ok",IF($AD144=V$106,$H144,""),"-")</f>
      </c>
      <c r="W144" s="42">
        <f aca="true" t="shared" si="70" ref="W144:W155">IF($AG144="ok",IF($AD144=W$106,$I144,""),"-")</f>
      </c>
      <c r="X144" s="42">
        <f aca="true" t="shared" si="71" ref="X144:X155">IF($AG144="ok",IF($AD144=X$106,$H144,""),"-")</f>
      </c>
      <c r="Y144" s="42">
        <f aca="true" t="shared" si="72" ref="Y144:Y155">IF($AG144="ok",IF($AD144=Y$106,$I144,""),"-")</f>
      </c>
      <c r="Z144" s="42">
        <f aca="true" t="shared" si="73" ref="Z144:Z155">IF($AG144="ok",IF($AD144=Z$106,$H144,""),"-")</f>
      </c>
      <c r="AA144" s="42">
        <f aca="true" t="shared" si="74" ref="AA144:AA155">IF($AG144="ok",IF($AD144=AA$106,$I144,""),"-")</f>
      </c>
      <c r="AB144" s="40"/>
      <c r="AC144" s="40"/>
      <c r="AD144" s="189">
        <v>4</v>
      </c>
      <c r="AE144" s="12" t="s">
        <v>337</v>
      </c>
      <c r="AF144" s="12"/>
      <c r="AG144" s="198" t="str">
        <f aca="true" t="shared" si="75" ref="AG144:AG154">IF(FIND(AD144,AE144&amp;"0123456789",1)&gt;FIND("]",AE144&amp;"]",1),"注意区分指定","ok")</f>
        <v>ok</v>
      </c>
      <c r="AH144" s="91" t="s">
        <v>141</v>
      </c>
      <c r="AI144" s="12"/>
      <c r="AJ144" s="12"/>
      <c r="AK144" s="12"/>
      <c r="AL144" s="80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1:60" s="13" customFormat="1" ht="13.5">
      <c r="A145" s="42">
        <f t="shared" si="35"/>
        <v>131</v>
      </c>
      <c r="B145" s="41">
        <f t="shared" si="56"/>
        <v>0</v>
      </c>
      <c r="C145" s="41"/>
      <c r="D145" s="90">
        <v>302</v>
      </c>
      <c r="E145" s="41">
        <v>37</v>
      </c>
      <c r="F145" s="116" t="s">
        <v>191</v>
      </c>
      <c r="G145" s="91" t="s">
        <v>143</v>
      </c>
      <c r="H145" s="41">
        <v>2</v>
      </c>
      <c r="I145" s="41">
        <v>22.5</v>
      </c>
      <c r="J145" s="42">
        <f t="shared" si="57"/>
      </c>
      <c r="K145" s="42">
        <f t="shared" si="58"/>
      </c>
      <c r="L145" s="42">
        <f t="shared" si="59"/>
      </c>
      <c r="M145" s="42">
        <f t="shared" si="60"/>
      </c>
      <c r="N145" s="42">
        <f t="shared" si="61"/>
      </c>
      <c r="O145" s="42">
        <f t="shared" si="62"/>
      </c>
      <c r="P145" s="42">
        <f t="shared" si="63"/>
        <v>2</v>
      </c>
      <c r="Q145" s="42">
        <f t="shared" si="64"/>
        <v>22.5</v>
      </c>
      <c r="R145" s="42">
        <f t="shared" si="65"/>
      </c>
      <c r="S145" s="42">
        <f t="shared" si="66"/>
      </c>
      <c r="T145" s="42">
        <f t="shared" si="67"/>
      </c>
      <c r="U145" s="42">
        <f t="shared" si="68"/>
      </c>
      <c r="V145" s="42">
        <f t="shared" si="69"/>
      </c>
      <c r="W145" s="42">
        <f t="shared" si="70"/>
      </c>
      <c r="X145" s="42">
        <f t="shared" si="71"/>
      </c>
      <c r="Y145" s="42">
        <f t="shared" si="72"/>
      </c>
      <c r="Z145" s="42">
        <f t="shared" si="73"/>
      </c>
      <c r="AA145" s="42">
        <f t="shared" si="74"/>
      </c>
      <c r="AB145" s="40"/>
      <c r="AC145" s="40"/>
      <c r="AD145" s="189">
        <v>4</v>
      </c>
      <c r="AE145" s="12" t="s">
        <v>337</v>
      </c>
      <c r="AF145" s="12"/>
      <c r="AG145" s="198" t="str">
        <f t="shared" si="75"/>
        <v>ok</v>
      </c>
      <c r="AH145" s="91" t="s">
        <v>141</v>
      </c>
      <c r="AI145" s="12"/>
      <c r="AJ145" s="12"/>
      <c r="AK145" s="12"/>
      <c r="AL145" s="80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1:60" s="13" customFormat="1" ht="13.5">
      <c r="A146" s="42">
        <f t="shared" si="35"/>
        <v>121</v>
      </c>
      <c r="B146" s="41">
        <f t="shared" si="56"/>
        <v>0</v>
      </c>
      <c r="C146" s="41"/>
      <c r="D146" s="90">
        <v>303</v>
      </c>
      <c r="E146" s="41">
        <v>38</v>
      </c>
      <c r="F146" s="116" t="s">
        <v>189</v>
      </c>
      <c r="G146" s="91" t="s">
        <v>144</v>
      </c>
      <c r="H146" s="41">
        <v>2</v>
      </c>
      <c r="I146" s="41">
        <v>22.5</v>
      </c>
      <c r="J146" s="42">
        <f t="shared" si="57"/>
      </c>
      <c r="K146" s="42">
        <f t="shared" si="58"/>
      </c>
      <c r="L146" s="42">
        <f t="shared" si="59"/>
      </c>
      <c r="M146" s="42">
        <f t="shared" si="60"/>
      </c>
      <c r="N146" s="42">
        <f t="shared" si="61"/>
      </c>
      <c r="O146" s="42">
        <f t="shared" si="62"/>
      </c>
      <c r="P146" s="42">
        <f t="shared" si="63"/>
        <v>2</v>
      </c>
      <c r="Q146" s="42">
        <f t="shared" si="64"/>
        <v>22.5</v>
      </c>
      <c r="R146" s="42">
        <f t="shared" si="65"/>
      </c>
      <c r="S146" s="42">
        <f t="shared" si="66"/>
      </c>
      <c r="T146" s="42">
        <f t="shared" si="67"/>
      </c>
      <c r="U146" s="42">
        <f t="shared" si="68"/>
      </c>
      <c r="V146" s="42">
        <f t="shared" si="69"/>
      </c>
      <c r="W146" s="42">
        <f t="shared" si="70"/>
      </c>
      <c r="X146" s="42">
        <f t="shared" si="71"/>
      </c>
      <c r="Y146" s="42">
        <f t="shared" si="72"/>
      </c>
      <c r="Z146" s="42">
        <f t="shared" si="73"/>
      </c>
      <c r="AA146" s="42">
        <f t="shared" si="74"/>
      </c>
      <c r="AB146" s="40"/>
      <c r="AC146" s="40"/>
      <c r="AD146" s="189">
        <v>4</v>
      </c>
      <c r="AE146" s="12" t="s">
        <v>337</v>
      </c>
      <c r="AF146" s="12"/>
      <c r="AG146" s="198" t="str">
        <f t="shared" si="75"/>
        <v>ok</v>
      </c>
      <c r="AH146" s="91" t="s">
        <v>141</v>
      </c>
      <c r="AI146" s="12"/>
      <c r="AJ146" s="12"/>
      <c r="AK146" s="12"/>
      <c r="AL146" s="80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1:60" s="13" customFormat="1" ht="13.5">
      <c r="A147" s="42">
        <f t="shared" si="35"/>
        <v>232</v>
      </c>
      <c r="B147" s="41">
        <f t="shared" si="56"/>
        <v>0</v>
      </c>
      <c r="C147" s="41"/>
      <c r="D147" s="90">
        <v>304</v>
      </c>
      <c r="E147" s="41">
        <v>39</v>
      </c>
      <c r="F147" s="115" t="s">
        <v>202</v>
      </c>
      <c r="G147" s="91" t="s">
        <v>145</v>
      </c>
      <c r="H147" s="41">
        <v>2</v>
      </c>
      <c r="I147" s="41">
        <v>22.5</v>
      </c>
      <c r="J147" s="42">
        <f t="shared" si="57"/>
      </c>
      <c r="K147" s="42">
        <f t="shared" si="58"/>
      </c>
      <c r="L147" s="42">
        <f t="shared" si="59"/>
      </c>
      <c r="M147" s="42">
        <f t="shared" si="60"/>
      </c>
      <c r="N147" s="42">
        <f t="shared" si="61"/>
      </c>
      <c r="O147" s="42">
        <f t="shared" si="62"/>
      </c>
      <c r="P147" s="42">
        <f t="shared" si="63"/>
        <v>2</v>
      </c>
      <c r="Q147" s="42">
        <f t="shared" si="64"/>
        <v>22.5</v>
      </c>
      <c r="R147" s="42">
        <f t="shared" si="65"/>
      </c>
      <c r="S147" s="42">
        <f t="shared" si="66"/>
      </c>
      <c r="T147" s="42">
        <f t="shared" si="67"/>
      </c>
      <c r="U147" s="42">
        <f t="shared" si="68"/>
      </c>
      <c r="V147" s="42">
        <f t="shared" si="69"/>
      </c>
      <c r="W147" s="42">
        <f t="shared" si="70"/>
      </c>
      <c r="X147" s="42">
        <f t="shared" si="71"/>
      </c>
      <c r="Y147" s="42">
        <f t="shared" si="72"/>
      </c>
      <c r="Z147" s="42">
        <f t="shared" si="73"/>
      </c>
      <c r="AA147" s="42">
        <f t="shared" si="74"/>
      </c>
      <c r="AB147" s="40"/>
      <c r="AC147" s="40"/>
      <c r="AD147" s="189">
        <v>4</v>
      </c>
      <c r="AE147" s="12" t="s">
        <v>337</v>
      </c>
      <c r="AF147" s="12"/>
      <c r="AG147" s="198" t="str">
        <f t="shared" si="75"/>
        <v>ok</v>
      </c>
      <c r="AH147" s="91" t="s">
        <v>141</v>
      </c>
      <c r="AI147" s="12"/>
      <c r="AJ147" s="12"/>
      <c r="AK147" s="12"/>
      <c r="AL147" s="80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1:60" s="13" customFormat="1" ht="13.5">
      <c r="A148" s="42">
        <f t="shared" si="35"/>
        <v>241</v>
      </c>
      <c r="B148" s="41">
        <f t="shared" si="56"/>
        <v>0</v>
      </c>
      <c r="C148" s="41"/>
      <c r="D148" s="90">
        <v>321</v>
      </c>
      <c r="E148" s="41">
        <v>40</v>
      </c>
      <c r="F148" s="116" t="s">
        <v>204</v>
      </c>
      <c r="G148" s="91" t="s">
        <v>146</v>
      </c>
      <c r="H148" s="41">
        <v>2</v>
      </c>
      <c r="I148" s="41">
        <v>22.5</v>
      </c>
      <c r="J148" s="42">
        <f t="shared" si="57"/>
      </c>
      <c r="K148" s="42">
        <f t="shared" si="58"/>
      </c>
      <c r="L148" s="42">
        <f t="shared" si="59"/>
      </c>
      <c r="M148" s="42">
        <f t="shared" si="60"/>
      </c>
      <c r="N148" s="42">
        <f t="shared" si="61"/>
      </c>
      <c r="O148" s="42">
        <f t="shared" si="62"/>
      </c>
      <c r="P148" s="42">
        <f t="shared" si="63"/>
      </c>
      <c r="Q148" s="42">
        <f t="shared" si="64"/>
      </c>
      <c r="R148" s="42">
        <f t="shared" si="65"/>
      </c>
      <c r="S148" s="42">
        <f t="shared" si="66"/>
      </c>
      <c r="T148" s="42">
        <f t="shared" si="67"/>
        <v>2</v>
      </c>
      <c r="U148" s="42">
        <f t="shared" si="68"/>
        <v>22.5</v>
      </c>
      <c r="V148" s="42">
        <f t="shared" si="69"/>
      </c>
      <c r="W148" s="42">
        <f t="shared" si="70"/>
      </c>
      <c r="X148" s="42">
        <f t="shared" si="71"/>
      </c>
      <c r="Y148" s="42">
        <f t="shared" si="72"/>
      </c>
      <c r="Z148" s="42">
        <f t="shared" si="73"/>
      </c>
      <c r="AA148" s="42">
        <f t="shared" si="74"/>
      </c>
      <c r="AB148" s="40"/>
      <c r="AC148" s="40"/>
      <c r="AD148" s="189">
        <v>6</v>
      </c>
      <c r="AE148" s="12" t="s">
        <v>339</v>
      </c>
      <c r="AF148" s="12"/>
      <c r="AG148" s="198" t="str">
        <f t="shared" si="75"/>
        <v>ok</v>
      </c>
      <c r="AH148" s="91" t="s">
        <v>141</v>
      </c>
      <c r="AI148" s="12"/>
      <c r="AJ148" s="12"/>
      <c r="AK148" s="12"/>
      <c r="AL148" s="80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1:60" s="13" customFormat="1" ht="13.5">
      <c r="A149" s="42">
        <f t="shared" si="35"/>
        <v>121</v>
      </c>
      <c r="B149" s="41">
        <f t="shared" si="56"/>
        <v>0</v>
      </c>
      <c r="C149" s="41"/>
      <c r="D149" s="90">
        <v>322</v>
      </c>
      <c r="E149" s="41">
        <v>41</v>
      </c>
      <c r="F149" s="116" t="s">
        <v>189</v>
      </c>
      <c r="G149" s="91" t="s">
        <v>147</v>
      </c>
      <c r="H149" s="41">
        <v>2</v>
      </c>
      <c r="I149" s="41">
        <v>22.5</v>
      </c>
      <c r="J149" s="42">
        <f t="shared" si="57"/>
      </c>
      <c r="K149" s="42">
        <f t="shared" si="58"/>
      </c>
      <c r="L149" s="42">
        <f t="shared" si="59"/>
      </c>
      <c r="M149" s="42">
        <f t="shared" si="60"/>
      </c>
      <c r="N149" s="42">
        <f t="shared" si="61"/>
      </c>
      <c r="O149" s="42">
        <f t="shared" si="62"/>
      </c>
      <c r="P149" s="42">
        <f t="shared" si="63"/>
      </c>
      <c r="Q149" s="42">
        <f t="shared" si="64"/>
      </c>
      <c r="R149" s="42">
        <f t="shared" si="65"/>
      </c>
      <c r="S149" s="42">
        <f t="shared" si="66"/>
      </c>
      <c r="T149" s="42">
        <f t="shared" si="67"/>
        <v>2</v>
      </c>
      <c r="U149" s="42">
        <f t="shared" si="68"/>
        <v>22.5</v>
      </c>
      <c r="V149" s="42">
        <f t="shared" si="69"/>
      </c>
      <c r="W149" s="42">
        <f t="shared" si="70"/>
      </c>
      <c r="X149" s="42">
        <f t="shared" si="71"/>
      </c>
      <c r="Y149" s="42">
        <f t="shared" si="72"/>
      </c>
      <c r="Z149" s="42">
        <f t="shared" si="73"/>
      </c>
      <c r="AA149" s="42">
        <f t="shared" si="74"/>
      </c>
      <c r="AB149" s="40"/>
      <c r="AC149" s="40"/>
      <c r="AD149" s="189">
        <v>6</v>
      </c>
      <c r="AE149" s="12" t="s">
        <v>339</v>
      </c>
      <c r="AF149" s="12"/>
      <c r="AG149" s="198" t="str">
        <f t="shared" si="75"/>
        <v>ok</v>
      </c>
      <c r="AH149" s="91" t="s">
        <v>141</v>
      </c>
      <c r="AI149" s="12"/>
      <c r="AJ149" s="12"/>
      <c r="AK149" s="12"/>
      <c r="AL149" s="80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1:60" s="13" customFormat="1" ht="13.5">
      <c r="A150" s="42">
        <f t="shared" si="35"/>
        <v>211</v>
      </c>
      <c r="B150" s="41">
        <f t="shared" si="56"/>
        <v>0</v>
      </c>
      <c r="C150" s="41"/>
      <c r="D150" s="90">
        <v>323</v>
      </c>
      <c r="E150" s="41">
        <v>42</v>
      </c>
      <c r="F150" s="116" t="s">
        <v>197</v>
      </c>
      <c r="G150" s="91" t="s">
        <v>148</v>
      </c>
      <c r="H150" s="41">
        <v>2</v>
      </c>
      <c r="I150" s="41">
        <v>22.5</v>
      </c>
      <c r="J150" s="42">
        <f t="shared" si="57"/>
      </c>
      <c r="K150" s="42">
        <f t="shared" si="58"/>
      </c>
      <c r="L150" s="42">
        <f t="shared" si="59"/>
      </c>
      <c r="M150" s="42">
        <f t="shared" si="60"/>
      </c>
      <c r="N150" s="42">
        <f t="shared" si="61"/>
      </c>
      <c r="O150" s="42">
        <f t="shared" si="62"/>
      </c>
      <c r="P150" s="42">
        <f t="shared" si="63"/>
      </c>
      <c r="Q150" s="42">
        <f t="shared" si="64"/>
      </c>
      <c r="R150" s="42">
        <f t="shared" si="65"/>
      </c>
      <c r="S150" s="42">
        <f t="shared" si="66"/>
      </c>
      <c r="T150" s="42">
        <f t="shared" si="67"/>
        <v>2</v>
      </c>
      <c r="U150" s="42">
        <f t="shared" si="68"/>
        <v>22.5</v>
      </c>
      <c r="V150" s="42">
        <f t="shared" si="69"/>
      </c>
      <c r="W150" s="42">
        <f t="shared" si="70"/>
      </c>
      <c r="X150" s="42">
        <f t="shared" si="71"/>
      </c>
      <c r="Y150" s="42">
        <f t="shared" si="72"/>
      </c>
      <c r="Z150" s="42">
        <f t="shared" si="73"/>
      </c>
      <c r="AA150" s="42">
        <f t="shared" si="74"/>
      </c>
      <c r="AB150" s="40"/>
      <c r="AC150" s="40"/>
      <c r="AD150" s="189">
        <v>6</v>
      </c>
      <c r="AE150" s="12" t="s">
        <v>339</v>
      </c>
      <c r="AF150" s="12"/>
      <c r="AG150" s="198" t="str">
        <f t="shared" si="75"/>
        <v>ok</v>
      </c>
      <c r="AH150" s="91" t="s">
        <v>141</v>
      </c>
      <c r="AI150" s="12"/>
      <c r="AJ150" s="12"/>
      <c r="AK150" s="12"/>
      <c r="AL150" s="80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1:60" s="13" customFormat="1" ht="13.5">
      <c r="A151" s="42">
        <f t="shared" si="35"/>
        <v>221</v>
      </c>
      <c r="B151" s="41">
        <f t="shared" si="56"/>
        <v>0</v>
      </c>
      <c r="C151" s="41"/>
      <c r="D151" s="90">
        <v>331</v>
      </c>
      <c r="E151" s="41">
        <v>43</v>
      </c>
      <c r="F151" s="116" t="s">
        <v>199</v>
      </c>
      <c r="G151" s="91" t="s">
        <v>149</v>
      </c>
      <c r="H151" s="41">
        <v>2</v>
      </c>
      <c r="I151" s="41">
        <v>22.5</v>
      </c>
      <c r="J151" s="42">
        <f t="shared" si="57"/>
      </c>
      <c r="K151" s="42">
        <f t="shared" si="58"/>
      </c>
      <c r="L151" s="42">
        <f t="shared" si="59"/>
      </c>
      <c r="M151" s="42">
        <f t="shared" si="60"/>
      </c>
      <c r="N151" s="42">
        <f t="shared" si="61"/>
      </c>
      <c r="O151" s="42">
        <f t="shared" si="62"/>
      </c>
      <c r="P151" s="42">
        <f t="shared" si="63"/>
      </c>
      <c r="Q151" s="42">
        <f t="shared" si="64"/>
      </c>
      <c r="R151" s="42">
        <f t="shared" si="65"/>
      </c>
      <c r="S151" s="42">
        <f t="shared" si="66"/>
      </c>
      <c r="T151" s="42">
        <f t="shared" si="67"/>
      </c>
      <c r="U151" s="42">
        <f t="shared" si="68"/>
      </c>
      <c r="V151" s="42">
        <f t="shared" si="69"/>
        <v>2</v>
      </c>
      <c r="W151" s="42">
        <f t="shared" si="70"/>
        <v>22.5</v>
      </c>
      <c r="X151" s="42">
        <f t="shared" si="71"/>
      </c>
      <c r="Y151" s="42">
        <f t="shared" si="72"/>
      </c>
      <c r="Z151" s="42">
        <f t="shared" si="73"/>
      </c>
      <c r="AA151" s="42">
        <f t="shared" si="74"/>
      </c>
      <c r="AB151" s="40"/>
      <c r="AC151" s="40"/>
      <c r="AD151" s="189">
        <v>7</v>
      </c>
      <c r="AE151" s="12" t="s">
        <v>340</v>
      </c>
      <c r="AF151" s="12"/>
      <c r="AG151" s="198" t="str">
        <f t="shared" si="75"/>
        <v>ok</v>
      </c>
      <c r="AH151" s="91" t="s">
        <v>141</v>
      </c>
      <c r="AI151" s="12"/>
      <c r="AJ151" s="12"/>
      <c r="AK151" s="12"/>
      <c r="AL151" s="80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1:60" s="13" customFormat="1" ht="13.5">
      <c r="A152" s="42">
        <f t="shared" si="35"/>
        <v>112</v>
      </c>
      <c r="B152" s="41">
        <f t="shared" si="56"/>
        <v>0</v>
      </c>
      <c r="C152" s="41"/>
      <c r="D152" s="90">
        <v>332</v>
      </c>
      <c r="E152" s="41">
        <v>44</v>
      </c>
      <c r="F152" s="115" t="s">
        <v>188</v>
      </c>
      <c r="G152" s="91" t="s">
        <v>350</v>
      </c>
      <c r="H152" s="41">
        <v>2</v>
      </c>
      <c r="I152" s="41">
        <v>22.5</v>
      </c>
      <c r="J152" s="42">
        <f t="shared" si="57"/>
      </c>
      <c r="K152" s="42">
        <f t="shared" si="58"/>
      </c>
      <c r="L152" s="42">
        <f t="shared" si="59"/>
      </c>
      <c r="M152" s="42">
        <f t="shared" si="60"/>
      </c>
      <c r="N152" s="42">
        <f t="shared" si="61"/>
      </c>
      <c r="O152" s="42">
        <f t="shared" si="62"/>
      </c>
      <c r="P152" s="42">
        <f t="shared" si="63"/>
      </c>
      <c r="Q152" s="42">
        <f t="shared" si="64"/>
      </c>
      <c r="R152" s="42">
        <f t="shared" si="65"/>
      </c>
      <c r="S152" s="42">
        <f t="shared" si="66"/>
      </c>
      <c r="T152" s="42">
        <f t="shared" si="67"/>
      </c>
      <c r="U152" s="42">
        <f t="shared" si="68"/>
      </c>
      <c r="V152" s="42">
        <f t="shared" si="69"/>
        <v>2</v>
      </c>
      <c r="W152" s="42">
        <f t="shared" si="70"/>
        <v>22.5</v>
      </c>
      <c r="X152" s="42">
        <f t="shared" si="71"/>
      </c>
      <c r="Y152" s="42">
        <f t="shared" si="72"/>
      </c>
      <c r="Z152" s="42">
        <f t="shared" si="73"/>
      </c>
      <c r="AA152" s="42">
        <f t="shared" si="74"/>
      </c>
      <c r="AB152" s="40"/>
      <c r="AC152" s="40"/>
      <c r="AD152" s="189">
        <v>7</v>
      </c>
      <c r="AE152" s="12" t="s">
        <v>340</v>
      </c>
      <c r="AF152" s="12"/>
      <c r="AG152" s="198" t="str">
        <f t="shared" si="75"/>
        <v>ok</v>
      </c>
      <c r="AH152" s="91" t="s">
        <v>141</v>
      </c>
      <c r="AI152" s="12"/>
      <c r="AJ152" s="12"/>
      <c r="AK152" s="12"/>
      <c r="AL152" s="80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1:60" s="13" customFormat="1" ht="13.5">
      <c r="A153" s="42">
        <f t="shared" si="35"/>
        <v>252</v>
      </c>
      <c r="B153" s="41">
        <f t="shared" si="56"/>
        <v>0</v>
      </c>
      <c r="C153" s="41"/>
      <c r="D153" s="90">
        <v>333</v>
      </c>
      <c r="E153" s="41">
        <v>45</v>
      </c>
      <c r="F153" s="115" t="s">
        <v>205</v>
      </c>
      <c r="G153" s="91" t="s">
        <v>150</v>
      </c>
      <c r="H153" s="41">
        <v>2</v>
      </c>
      <c r="I153" s="41">
        <v>22.5</v>
      </c>
      <c r="J153" s="42">
        <f t="shared" si="57"/>
      </c>
      <c r="K153" s="42">
        <f t="shared" si="58"/>
      </c>
      <c r="L153" s="42">
        <f t="shared" si="59"/>
      </c>
      <c r="M153" s="42">
        <f t="shared" si="60"/>
      </c>
      <c r="N153" s="42">
        <f t="shared" si="61"/>
      </c>
      <c r="O153" s="42">
        <f t="shared" si="62"/>
      </c>
      <c r="P153" s="42">
        <f t="shared" si="63"/>
      </c>
      <c r="Q153" s="42">
        <f t="shared" si="64"/>
      </c>
      <c r="R153" s="42">
        <f t="shared" si="65"/>
      </c>
      <c r="S153" s="42">
        <f t="shared" si="66"/>
      </c>
      <c r="T153" s="42">
        <f t="shared" si="67"/>
      </c>
      <c r="U153" s="42">
        <f t="shared" si="68"/>
      </c>
      <c r="V153" s="42">
        <f t="shared" si="69"/>
        <v>2</v>
      </c>
      <c r="W153" s="42">
        <f t="shared" si="70"/>
        <v>22.5</v>
      </c>
      <c r="X153" s="42">
        <f t="shared" si="71"/>
      </c>
      <c r="Y153" s="42">
        <f t="shared" si="72"/>
      </c>
      <c r="Z153" s="42">
        <f t="shared" si="73"/>
      </c>
      <c r="AA153" s="42">
        <f t="shared" si="74"/>
      </c>
      <c r="AB153" s="40"/>
      <c r="AC153" s="40"/>
      <c r="AD153" s="189">
        <v>7</v>
      </c>
      <c r="AE153" s="12" t="s">
        <v>340</v>
      </c>
      <c r="AF153" s="12"/>
      <c r="AG153" s="198" t="str">
        <f t="shared" si="75"/>
        <v>ok</v>
      </c>
      <c r="AH153" s="91" t="s">
        <v>141</v>
      </c>
      <c r="AI153" s="12"/>
      <c r="AJ153" s="12"/>
      <c r="AK153" s="12"/>
      <c r="AL153" s="80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1:60" s="13" customFormat="1" ht="13.5">
      <c r="A154" s="42">
        <f t="shared" si="35"/>
        <v>251</v>
      </c>
      <c r="B154" s="41">
        <f t="shared" si="56"/>
        <v>0</v>
      </c>
      <c r="C154" s="41"/>
      <c r="D154" s="90">
        <v>334</v>
      </c>
      <c r="E154" s="41">
        <v>46</v>
      </c>
      <c r="F154" s="116" t="s">
        <v>206</v>
      </c>
      <c r="G154" s="91" t="s">
        <v>151</v>
      </c>
      <c r="H154" s="41">
        <v>2</v>
      </c>
      <c r="I154" s="41">
        <v>22.5</v>
      </c>
      <c r="J154" s="42">
        <f t="shared" si="57"/>
      </c>
      <c r="K154" s="42">
        <f t="shared" si="58"/>
      </c>
      <c r="L154" s="42">
        <f t="shared" si="59"/>
      </c>
      <c r="M154" s="42">
        <f t="shared" si="60"/>
      </c>
      <c r="N154" s="42">
        <f t="shared" si="61"/>
      </c>
      <c r="O154" s="42">
        <f t="shared" si="62"/>
      </c>
      <c r="P154" s="42">
        <f t="shared" si="63"/>
      </c>
      <c r="Q154" s="42">
        <f t="shared" si="64"/>
      </c>
      <c r="R154" s="42">
        <f t="shared" si="65"/>
      </c>
      <c r="S154" s="42">
        <f t="shared" si="66"/>
      </c>
      <c r="T154" s="42">
        <f t="shared" si="67"/>
      </c>
      <c r="U154" s="42">
        <f t="shared" si="68"/>
      </c>
      <c r="V154" s="42">
        <f t="shared" si="69"/>
        <v>2</v>
      </c>
      <c r="W154" s="42">
        <f t="shared" si="70"/>
        <v>22.5</v>
      </c>
      <c r="X154" s="42">
        <f t="shared" si="71"/>
      </c>
      <c r="Y154" s="42">
        <f t="shared" si="72"/>
      </c>
      <c r="Z154" s="42">
        <f t="shared" si="73"/>
      </c>
      <c r="AA154" s="42">
        <f t="shared" si="74"/>
      </c>
      <c r="AB154" s="40"/>
      <c r="AC154" s="40"/>
      <c r="AD154" s="189">
        <v>7</v>
      </c>
      <c r="AE154" s="12" t="s">
        <v>340</v>
      </c>
      <c r="AF154" s="12"/>
      <c r="AG154" s="198" t="str">
        <f t="shared" si="75"/>
        <v>ok</v>
      </c>
      <c r="AH154" s="91" t="s">
        <v>141</v>
      </c>
      <c r="AI154" s="12"/>
      <c r="AJ154" s="12"/>
      <c r="AK154" s="12"/>
      <c r="AL154" s="80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1:60" s="13" customFormat="1" ht="13.5">
      <c r="A155" s="42">
        <f t="shared" si="35"/>
        <v>112</v>
      </c>
      <c r="B155" s="41">
        <f t="shared" si="56"/>
        <v>0</v>
      </c>
      <c r="C155" s="41"/>
      <c r="D155" s="90">
        <v>335</v>
      </c>
      <c r="E155" s="41">
        <v>47</v>
      </c>
      <c r="F155" s="115" t="s">
        <v>188</v>
      </c>
      <c r="G155" s="91" t="s">
        <v>352</v>
      </c>
      <c r="H155" s="41">
        <v>2</v>
      </c>
      <c r="I155" s="41">
        <v>22.5</v>
      </c>
      <c r="J155" s="42">
        <f t="shared" si="57"/>
      </c>
      <c r="K155" s="42">
        <f t="shared" si="58"/>
      </c>
      <c r="L155" s="42">
        <f t="shared" si="59"/>
      </c>
      <c r="M155" s="42">
        <f t="shared" si="60"/>
      </c>
      <c r="N155" s="42">
        <f t="shared" si="61"/>
      </c>
      <c r="O155" s="42">
        <f t="shared" si="62"/>
      </c>
      <c r="P155" s="42">
        <f t="shared" si="63"/>
      </c>
      <c r="Q155" s="42">
        <f t="shared" si="64"/>
      </c>
      <c r="R155" s="42">
        <f t="shared" si="65"/>
      </c>
      <c r="S155" s="42">
        <f t="shared" si="66"/>
      </c>
      <c r="T155" s="42">
        <f t="shared" si="67"/>
      </c>
      <c r="U155" s="42">
        <f t="shared" si="68"/>
      </c>
      <c r="V155" s="42">
        <f t="shared" si="69"/>
        <v>2</v>
      </c>
      <c r="W155" s="42">
        <f t="shared" si="70"/>
        <v>22.5</v>
      </c>
      <c r="X155" s="42">
        <f t="shared" si="71"/>
      </c>
      <c r="Y155" s="42">
        <f t="shared" si="72"/>
      </c>
      <c r="Z155" s="42">
        <f t="shared" si="73"/>
      </c>
      <c r="AA155" s="42">
        <f t="shared" si="74"/>
      </c>
      <c r="AB155" s="40"/>
      <c r="AC155" s="40"/>
      <c r="AD155" s="189">
        <v>7</v>
      </c>
      <c r="AE155" s="12" t="s">
        <v>340</v>
      </c>
      <c r="AF155" s="12"/>
      <c r="AG155" s="198" t="str">
        <f>IF(FIND(AD155,AE155&amp;"0123456789",1)&gt;FIND("]",AE155&amp;"]",1),"注意区分指定","ok")</f>
        <v>ok</v>
      </c>
      <c r="AH155" s="91" t="s">
        <v>141</v>
      </c>
      <c r="AI155" s="12"/>
      <c r="AJ155" s="12"/>
      <c r="AK155" s="12"/>
      <c r="AL155" s="80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1:60" s="13" customFormat="1" ht="13.5">
      <c r="A156" s="42"/>
      <c r="B156" s="41"/>
      <c r="C156" s="41"/>
      <c r="D156" s="90"/>
      <c r="E156" s="41">
        <v>48</v>
      </c>
      <c r="F156" s="41"/>
      <c r="G156" s="91"/>
      <c r="H156" s="41"/>
      <c r="I156" s="41"/>
      <c r="J156" s="174" t="s">
        <v>230</v>
      </c>
      <c r="K156" s="175"/>
      <c r="L156" s="175"/>
      <c r="M156" s="175"/>
      <c r="N156" s="175"/>
      <c r="O156" s="175"/>
      <c r="P156" s="176" t="s">
        <v>234</v>
      </c>
      <c r="Q156" s="177"/>
      <c r="R156" s="177"/>
      <c r="S156" s="177"/>
      <c r="T156" s="177"/>
      <c r="U156" s="177"/>
      <c r="V156" s="177"/>
      <c r="W156" s="177"/>
      <c r="X156" s="175" t="s">
        <v>232</v>
      </c>
      <c r="Y156" s="175" t="s">
        <v>233</v>
      </c>
      <c r="Z156" s="177"/>
      <c r="AA156" s="177"/>
      <c r="AB156" s="177"/>
      <c r="AC156" s="196" t="s">
        <v>231</v>
      </c>
      <c r="AD156" s="40"/>
      <c r="AE156" s="12"/>
      <c r="AF156" s="12"/>
      <c r="AG156" s="200"/>
      <c r="AH156" s="80"/>
      <c r="AI156" s="12"/>
      <c r="AJ156" s="12"/>
      <c r="AK156" s="12"/>
      <c r="AL156" s="80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1:60" s="13" customFormat="1" ht="13.5">
      <c r="A157" s="42"/>
      <c r="B157" s="41"/>
      <c r="C157" s="41"/>
      <c r="D157" s="90"/>
      <c r="E157" s="41">
        <v>49</v>
      </c>
      <c r="F157" s="41"/>
      <c r="G157" s="91" t="s">
        <v>152</v>
      </c>
      <c r="H157" s="41"/>
      <c r="I157" s="41"/>
      <c r="J157" s="174" t="s">
        <v>275</v>
      </c>
      <c r="K157" s="174"/>
      <c r="L157" s="174" t="s">
        <v>276</v>
      </c>
      <c r="M157" s="174"/>
      <c r="N157" s="174" t="s">
        <v>277</v>
      </c>
      <c r="O157" s="174"/>
      <c r="P157" s="176" t="s">
        <v>286</v>
      </c>
      <c r="Q157" s="176"/>
      <c r="R157" s="176" t="s">
        <v>279</v>
      </c>
      <c r="S157" s="176"/>
      <c r="T157" s="176" t="s">
        <v>287</v>
      </c>
      <c r="U157" s="176"/>
      <c r="V157" s="176" t="s">
        <v>288</v>
      </c>
      <c r="W157" s="176"/>
      <c r="X157" s="174" t="s">
        <v>289</v>
      </c>
      <c r="Y157" s="174"/>
      <c r="Z157" s="176" t="s">
        <v>283</v>
      </c>
      <c r="AA157" s="176"/>
      <c r="AB157" s="176" t="s">
        <v>35</v>
      </c>
      <c r="AC157" s="176"/>
      <c r="AD157" s="40"/>
      <c r="AE157" s="12"/>
      <c r="AF157" s="12"/>
      <c r="AG157" s="200"/>
      <c r="AH157" s="80"/>
      <c r="AI157" s="12"/>
      <c r="AJ157" s="12"/>
      <c r="AK157" s="12"/>
      <c r="AL157" s="80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1:60" s="13" customFormat="1" ht="13.5">
      <c r="A158" s="42">
        <f t="shared" si="35"/>
        <v>231</v>
      </c>
      <c r="B158" s="41">
        <f aca="true" t="shared" si="76" ref="B158:B168">COUNTIF(D$5:D$70,D158)</f>
        <v>1</v>
      </c>
      <c r="C158" s="41"/>
      <c r="D158" s="90">
        <v>401</v>
      </c>
      <c r="E158" s="41">
        <v>50</v>
      </c>
      <c r="F158" s="116" t="s">
        <v>201</v>
      </c>
      <c r="G158" s="91" t="s">
        <v>153</v>
      </c>
      <c r="H158" s="41">
        <v>2</v>
      </c>
      <c r="I158" s="41">
        <v>22.5</v>
      </c>
      <c r="J158" s="42">
        <f aca="true" t="shared" si="77" ref="J158:J168">IF($AG158="ok",IF($AD158=J$106,$H158,""),"-")</f>
      </c>
      <c r="K158" s="42">
        <f aca="true" t="shared" si="78" ref="K158:K168">IF($AG158="ok",IF($AD158=K$106,$I158,""),"-")</f>
      </c>
      <c r="L158" s="42">
        <f aca="true" t="shared" si="79" ref="L158:L168">IF($AG158="ok",IF($AD158=L$106,$H158,""),"-")</f>
      </c>
      <c r="M158" s="42">
        <f aca="true" t="shared" si="80" ref="M158:M168">IF($AG158="ok",IF($AD158=M$106,$I158,""),"-")</f>
      </c>
      <c r="N158" s="42">
        <f aca="true" t="shared" si="81" ref="N158:N168">IF($AG158="ok",IF($AD158=N$106,$H158,""),"-")</f>
      </c>
      <c r="O158" s="42">
        <f aca="true" t="shared" si="82" ref="O158:O168">IF($AG158="ok",IF($AD158=O$106,$I158,""),"-")</f>
      </c>
      <c r="P158" s="42">
        <f aca="true" t="shared" si="83" ref="P158:P168">IF($AG158="ok",IF($AD158=P$106,$H158,""),"-")</f>
        <v>2</v>
      </c>
      <c r="Q158" s="42">
        <f aca="true" t="shared" si="84" ref="Q158:Q168">IF($AG158="ok",IF($AD158=Q$106,$I158,""),"-")</f>
        <v>22.5</v>
      </c>
      <c r="R158" s="42">
        <f aca="true" t="shared" si="85" ref="R158:R168">IF($AG158="ok",IF($AD158=R$106,$H158,""),"-")</f>
      </c>
      <c r="S158" s="42">
        <f aca="true" t="shared" si="86" ref="S158:S168">IF($AG158="ok",IF($AD158=S$106,$I158,""),"-")</f>
      </c>
      <c r="T158" s="42">
        <f aca="true" t="shared" si="87" ref="T158:T168">IF($AG158="ok",IF($AD158=T$106,$H158,""),"-")</f>
      </c>
      <c r="U158" s="42">
        <f aca="true" t="shared" si="88" ref="U158:U168">IF($AG158="ok",IF($AD158=U$106,$I158,""),"-")</f>
      </c>
      <c r="V158" s="42">
        <f aca="true" t="shared" si="89" ref="V158:V168">IF($AG158="ok",IF($AD158=V$106,$H158,""),"-")</f>
      </c>
      <c r="W158" s="42">
        <f aca="true" t="shared" si="90" ref="W158:W168">IF($AG158="ok",IF($AD158=W$106,$I158,""),"-")</f>
      </c>
      <c r="X158" s="42">
        <f aca="true" t="shared" si="91" ref="X158:X168">IF($AG158="ok",IF($AD158=X$106,$H158,""),"-")</f>
      </c>
      <c r="Y158" s="42">
        <f aca="true" t="shared" si="92" ref="Y158:Y168">IF($AG158="ok",IF($AD158=Y$106,$I158,""),"-")</f>
      </c>
      <c r="Z158" s="42">
        <f aca="true" t="shared" si="93" ref="Z158:Z168">IF($AG158="ok",IF($AD158=Z$106,$H158,""),"-")</f>
      </c>
      <c r="AA158" s="42">
        <f aca="true" t="shared" si="94" ref="AA158:AA168">IF($AG158="ok",IF($AD158=AA$106,$I158,""),"-")</f>
      </c>
      <c r="AB158" s="40"/>
      <c r="AC158" s="40"/>
      <c r="AD158" s="189">
        <v>4</v>
      </c>
      <c r="AE158" s="12" t="s">
        <v>337</v>
      </c>
      <c r="AF158" s="12"/>
      <c r="AG158" s="198" t="str">
        <f aca="true" t="shared" si="95" ref="AG158:AG168">IF(FIND(AD158,AE158&amp;"0123456789",1)&gt;FIND("]",AE158&amp;"]",1),"注意区分指定","ok")</f>
        <v>ok</v>
      </c>
      <c r="AH158" s="91" t="s">
        <v>152</v>
      </c>
      <c r="AI158" s="12"/>
      <c r="AJ158" s="12"/>
      <c r="AK158" s="12"/>
      <c r="AL158" s="80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1:60" s="13" customFormat="1" ht="13.5">
      <c r="A159" s="42">
        <f t="shared" si="35"/>
        <v>121</v>
      </c>
      <c r="B159" s="41">
        <f t="shared" si="76"/>
        <v>1</v>
      </c>
      <c r="C159" s="41"/>
      <c r="D159" s="90">
        <v>402</v>
      </c>
      <c r="E159" s="41">
        <v>51</v>
      </c>
      <c r="F159" s="116" t="s">
        <v>189</v>
      </c>
      <c r="G159" s="91" t="s">
        <v>154</v>
      </c>
      <c r="H159" s="41">
        <v>2</v>
      </c>
      <c r="I159" s="41">
        <v>22.5</v>
      </c>
      <c r="J159" s="42">
        <f t="shared" si="77"/>
      </c>
      <c r="K159" s="42">
        <f t="shared" si="78"/>
      </c>
      <c r="L159" s="42">
        <f t="shared" si="79"/>
      </c>
      <c r="M159" s="42">
        <f t="shared" si="80"/>
      </c>
      <c r="N159" s="42">
        <f t="shared" si="81"/>
      </c>
      <c r="O159" s="42">
        <f t="shared" si="82"/>
      </c>
      <c r="P159" s="42">
        <f t="shared" si="83"/>
        <v>2</v>
      </c>
      <c r="Q159" s="42">
        <f t="shared" si="84"/>
        <v>22.5</v>
      </c>
      <c r="R159" s="42">
        <f t="shared" si="85"/>
      </c>
      <c r="S159" s="42">
        <f t="shared" si="86"/>
      </c>
      <c r="T159" s="42">
        <f t="shared" si="87"/>
      </c>
      <c r="U159" s="42">
        <f t="shared" si="88"/>
      </c>
      <c r="V159" s="42">
        <f t="shared" si="89"/>
      </c>
      <c r="W159" s="42">
        <f t="shared" si="90"/>
      </c>
      <c r="X159" s="42">
        <f t="shared" si="91"/>
      </c>
      <c r="Y159" s="42">
        <f t="shared" si="92"/>
      </c>
      <c r="Z159" s="42">
        <f t="shared" si="93"/>
      </c>
      <c r="AA159" s="42">
        <f t="shared" si="94"/>
      </c>
      <c r="AB159" s="40"/>
      <c r="AC159" s="40"/>
      <c r="AD159" s="189">
        <v>4</v>
      </c>
      <c r="AE159" s="12" t="s">
        <v>337</v>
      </c>
      <c r="AF159" s="12"/>
      <c r="AG159" s="198" t="str">
        <f t="shared" si="95"/>
        <v>ok</v>
      </c>
      <c r="AH159" s="91" t="s">
        <v>152</v>
      </c>
      <c r="AI159" s="12"/>
      <c r="AJ159" s="12"/>
      <c r="AK159" s="12"/>
      <c r="AL159" s="80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1:60" s="13" customFormat="1" ht="13.5">
      <c r="A160" s="42">
        <f t="shared" si="35"/>
        <v>142</v>
      </c>
      <c r="B160" s="41">
        <f t="shared" si="76"/>
        <v>1</v>
      </c>
      <c r="C160" s="41"/>
      <c r="D160" s="90">
        <v>403</v>
      </c>
      <c r="E160" s="41">
        <v>52</v>
      </c>
      <c r="F160" s="115" t="s">
        <v>194</v>
      </c>
      <c r="G160" s="91" t="s">
        <v>155</v>
      </c>
      <c r="H160" s="41">
        <v>2</v>
      </c>
      <c r="I160" s="41">
        <v>22.5</v>
      </c>
      <c r="J160" s="42">
        <f t="shared" si="77"/>
      </c>
      <c r="K160" s="42">
        <f t="shared" si="78"/>
      </c>
      <c r="L160" s="42">
        <f t="shared" si="79"/>
      </c>
      <c r="M160" s="42">
        <f t="shared" si="80"/>
      </c>
      <c r="N160" s="42">
        <f t="shared" si="81"/>
      </c>
      <c r="O160" s="42">
        <f t="shared" si="82"/>
      </c>
      <c r="P160" s="42">
        <f t="shared" si="83"/>
        <v>2</v>
      </c>
      <c r="Q160" s="42">
        <f t="shared" si="84"/>
        <v>22.5</v>
      </c>
      <c r="R160" s="42">
        <f t="shared" si="85"/>
      </c>
      <c r="S160" s="42">
        <f t="shared" si="86"/>
      </c>
      <c r="T160" s="42">
        <f t="shared" si="87"/>
      </c>
      <c r="U160" s="42">
        <f t="shared" si="88"/>
      </c>
      <c r="V160" s="42">
        <f t="shared" si="89"/>
      </c>
      <c r="W160" s="42">
        <f t="shared" si="90"/>
      </c>
      <c r="X160" s="42">
        <f t="shared" si="91"/>
      </c>
      <c r="Y160" s="42">
        <f t="shared" si="92"/>
      </c>
      <c r="Z160" s="42">
        <f t="shared" si="93"/>
      </c>
      <c r="AA160" s="42">
        <f t="shared" si="94"/>
      </c>
      <c r="AB160" s="40"/>
      <c r="AC160" s="40"/>
      <c r="AD160" s="189">
        <v>4</v>
      </c>
      <c r="AE160" s="12" t="s">
        <v>337</v>
      </c>
      <c r="AF160" s="12"/>
      <c r="AG160" s="198" t="str">
        <f t="shared" si="95"/>
        <v>ok</v>
      </c>
      <c r="AH160" s="91" t="s">
        <v>152</v>
      </c>
      <c r="AI160" s="12"/>
      <c r="AJ160" s="12"/>
      <c r="AK160" s="12"/>
      <c r="AL160" s="80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1:60" s="13" customFormat="1" ht="13.5">
      <c r="A161" s="42">
        <f t="shared" si="35"/>
        <v>251</v>
      </c>
      <c r="B161" s="41">
        <f t="shared" si="76"/>
        <v>1</v>
      </c>
      <c r="C161" s="41"/>
      <c r="D161" s="90">
        <v>404</v>
      </c>
      <c r="E161" s="41">
        <v>53</v>
      </c>
      <c r="F161" s="116" t="s">
        <v>206</v>
      </c>
      <c r="G161" s="91" t="s">
        <v>156</v>
      </c>
      <c r="H161" s="41">
        <v>2</v>
      </c>
      <c r="I161" s="41">
        <v>22.5</v>
      </c>
      <c r="J161" s="42">
        <f t="shared" si="77"/>
      </c>
      <c r="K161" s="42">
        <f t="shared" si="78"/>
      </c>
      <c r="L161" s="42">
        <f t="shared" si="79"/>
      </c>
      <c r="M161" s="42">
        <f t="shared" si="80"/>
      </c>
      <c r="N161" s="42">
        <f t="shared" si="81"/>
      </c>
      <c r="O161" s="42">
        <f t="shared" si="82"/>
      </c>
      <c r="P161" s="42">
        <f t="shared" si="83"/>
        <v>2</v>
      </c>
      <c r="Q161" s="42">
        <f t="shared" si="84"/>
        <v>22.5</v>
      </c>
      <c r="R161" s="42">
        <f t="shared" si="85"/>
      </c>
      <c r="S161" s="42">
        <f t="shared" si="86"/>
      </c>
      <c r="T161" s="42">
        <f t="shared" si="87"/>
      </c>
      <c r="U161" s="42">
        <f t="shared" si="88"/>
      </c>
      <c r="V161" s="42">
        <f t="shared" si="89"/>
      </c>
      <c r="W161" s="42">
        <f t="shared" si="90"/>
      </c>
      <c r="X161" s="42">
        <f t="shared" si="91"/>
      </c>
      <c r="Y161" s="42">
        <f t="shared" si="92"/>
      </c>
      <c r="Z161" s="42">
        <f t="shared" si="93"/>
      </c>
      <c r="AA161" s="42">
        <f t="shared" si="94"/>
      </c>
      <c r="AB161" s="40"/>
      <c r="AC161" s="40"/>
      <c r="AD161" s="189">
        <v>4</v>
      </c>
      <c r="AE161" s="12" t="s">
        <v>337</v>
      </c>
      <c r="AF161" s="12"/>
      <c r="AG161" s="198" t="str">
        <f t="shared" si="95"/>
        <v>ok</v>
      </c>
      <c r="AH161" s="91" t="s">
        <v>152</v>
      </c>
      <c r="AI161" s="12"/>
      <c r="AJ161" s="12"/>
      <c r="AK161" s="12"/>
      <c r="AL161" s="80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1:60" s="13" customFormat="1" ht="13.5">
      <c r="A162" s="42">
        <f t="shared" si="35"/>
        <v>132</v>
      </c>
      <c r="B162" s="41">
        <f t="shared" si="76"/>
        <v>1</v>
      </c>
      <c r="C162" s="41"/>
      <c r="D162" s="90">
        <v>411</v>
      </c>
      <c r="E162" s="41">
        <v>54</v>
      </c>
      <c r="F162" s="115" t="s">
        <v>192</v>
      </c>
      <c r="G162" s="91" t="s">
        <v>157</v>
      </c>
      <c r="H162" s="41">
        <v>2</v>
      </c>
      <c r="I162" s="41">
        <v>22.5</v>
      </c>
      <c r="J162" s="42">
        <f t="shared" si="77"/>
      </c>
      <c r="K162" s="42">
        <f t="shared" si="78"/>
      </c>
      <c r="L162" s="42">
        <f t="shared" si="79"/>
      </c>
      <c r="M162" s="42">
        <f t="shared" si="80"/>
      </c>
      <c r="N162" s="42">
        <f t="shared" si="81"/>
      </c>
      <c r="O162" s="42">
        <f t="shared" si="82"/>
      </c>
      <c r="P162" s="42">
        <f t="shared" si="83"/>
      </c>
      <c r="Q162" s="42">
        <f t="shared" si="84"/>
      </c>
      <c r="R162" s="42">
        <f t="shared" si="85"/>
        <v>2</v>
      </c>
      <c r="S162" s="42">
        <f t="shared" si="86"/>
        <v>22.5</v>
      </c>
      <c r="T162" s="42">
        <f t="shared" si="87"/>
      </c>
      <c r="U162" s="42">
        <f t="shared" si="88"/>
      </c>
      <c r="V162" s="42">
        <f t="shared" si="89"/>
      </c>
      <c r="W162" s="42">
        <f t="shared" si="90"/>
      </c>
      <c r="X162" s="42">
        <f t="shared" si="91"/>
      </c>
      <c r="Y162" s="42">
        <f t="shared" si="92"/>
      </c>
      <c r="Z162" s="42">
        <f t="shared" si="93"/>
      </c>
      <c r="AA162" s="42">
        <f t="shared" si="94"/>
      </c>
      <c r="AB162" s="40"/>
      <c r="AC162" s="40"/>
      <c r="AD162" s="189">
        <v>5</v>
      </c>
      <c r="AE162" s="12" t="s">
        <v>338</v>
      </c>
      <c r="AF162" s="12"/>
      <c r="AG162" s="198" t="str">
        <f t="shared" si="95"/>
        <v>ok</v>
      </c>
      <c r="AH162" s="91" t="s">
        <v>152</v>
      </c>
      <c r="AI162" s="12"/>
      <c r="AJ162" s="12"/>
      <c r="AK162" s="12"/>
      <c r="AL162" s="80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1:60" s="13" customFormat="1" ht="13.5">
      <c r="A163" s="42">
        <f t="shared" si="35"/>
        <v>151</v>
      </c>
      <c r="B163" s="41">
        <f t="shared" si="76"/>
        <v>0</v>
      </c>
      <c r="C163" s="41"/>
      <c r="D163" s="90">
        <v>412</v>
      </c>
      <c r="E163" s="41">
        <v>55</v>
      </c>
      <c r="F163" s="116" t="s">
        <v>195</v>
      </c>
      <c r="G163" s="91" t="s">
        <v>158</v>
      </c>
      <c r="H163" s="41">
        <v>2</v>
      </c>
      <c r="I163" s="41">
        <v>22.5</v>
      </c>
      <c r="J163" s="42">
        <f t="shared" si="77"/>
      </c>
      <c r="K163" s="42">
        <f t="shared" si="78"/>
      </c>
      <c r="L163" s="42">
        <f t="shared" si="79"/>
      </c>
      <c r="M163" s="42">
        <f t="shared" si="80"/>
      </c>
      <c r="N163" s="42">
        <f t="shared" si="81"/>
      </c>
      <c r="O163" s="42">
        <f t="shared" si="82"/>
      </c>
      <c r="P163" s="42">
        <f t="shared" si="83"/>
      </c>
      <c r="Q163" s="42">
        <f t="shared" si="84"/>
      </c>
      <c r="R163" s="42">
        <f t="shared" si="85"/>
        <v>2</v>
      </c>
      <c r="S163" s="42">
        <f t="shared" si="86"/>
        <v>22.5</v>
      </c>
      <c r="T163" s="42">
        <f t="shared" si="87"/>
      </c>
      <c r="U163" s="42">
        <f t="shared" si="88"/>
      </c>
      <c r="V163" s="42">
        <f t="shared" si="89"/>
      </c>
      <c r="W163" s="42">
        <f t="shared" si="90"/>
      </c>
      <c r="X163" s="42">
        <f t="shared" si="91"/>
      </c>
      <c r="Y163" s="42">
        <f t="shared" si="92"/>
      </c>
      <c r="Z163" s="42">
        <f t="shared" si="93"/>
      </c>
      <c r="AA163" s="42">
        <f t="shared" si="94"/>
      </c>
      <c r="AB163" s="40"/>
      <c r="AC163" s="40"/>
      <c r="AD163" s="189">
        <v>5</v>
      </c>
      <c r="AE163" s="12" t="s">
        <v>338</v>
      </c>
      <c r="AF163" s="12"/>
      <c r="AG163" s="198" t="str">
        <f t="shared" si="95"/>
        <v>ok</v>
      </c>
      <c r="AH163" s="91" t="s">
        <v>152</v>
      </c>
      <c r="AI163" s="12"/>
      <c r="AJ163" s="12"/>
      <c r="AK163" s="12"/>
      <c r="AL163" s="80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1:60" s="13" customFormat="1" ht="13.5">
      <c r="A164" s="42">
        <f t="shared" si="35"/>
        <v>222</v>
      </c>
      <c r="B164" s="41">
        <f t="shared" si="76"/>
        <v>1</v>
      </c>
      <c r="C164" s="41"/>
      <c r="D164" s="90">
        <v>421</v>
      </c>
      <c r="E164" s="41">
        <v>56</v>
      </c>
      <c r="F164" s="115" t="s">
        <v>200</v>
      </c>
      <c r="G164" s="91" t="s">
        <v>345</v>
      </c>
      <c r="H164" s="41">
        <v>2</v>
      </c>
      <c r="I164" s="41">
        <v>22.5</v>
      </c>
      <c r="J164" s="42">
        <f t="shared" si="77"/>
      </c>
      <c r="K164" s="42">
        <f t="shared" si="78"/>
      </c>
      <c r="L164" s="42">
        <f t="shared" si="79"/>
      </c>
      <c r="M164" s="42">
        <f t="shared" si="80"/>
      </c>
      <c r="N164" s="42">
        <f t="shared" si="81"/>
      </c>
      <c r="O164" s="42">
        <f t="shared" si="82"/>
      </c>
      <c r="P164" s="42">
        <f t="shared" si="83"/>
      </c>
      <c r="Q164" s="42">
        <f t="shared" si="84"/>
      </c>
      <c r="R164" s="42">
        <f t="shared" si="85"/>
      </c>
      <c r="S164" s="42">
        <f t="shared" si="86"/>
      </c>
      <c r="T164" s="42">
        <f t="shared" si="87"/>
        <v>2</v>
      </c>
      <c r="U164" s="42">
        <f t="shared" si="88"/>
        <v>22.5</v>
      </c>
      <c r="V164" s="42">
        <f t="shared" si="89"/>
      </c>
      <c r="W164" s="42">
        <f t="shared" si="90"/>
      </c>
      <c r="X164" s="42">
        <f t="shared" si="91"/>
      </c>
      <c r="Y164" s="42">
        <f t="shared" si="92"/>
      </c>
      <c r="Z164" s="42">
        <f t="shared" si="93"/>
      </c>
      <c r="AA164" s="42">
        <f t="shared" si="94"/>
      </c>
      <c r="AB164" s="40"/>
      <c r="AC164" s="40"/>
      <c r="AD164" s="189">
        <v>6</v>
      </c>
      <c r="AE164" s="12" t="s">
        <v>339</v>
      </c>
      <c r="AF164" s="12"/>
      <c r="AG164" s="198" t="str">
        <f t="shared" si="95"/>
        <v>ok</v>
      </c>
      <c r="AH164" s="91" t="s">
        <v>152</v>
      </c>
      <c r="AI164" s="12"/>
      <c r="AJ164" s="12"/>
      <c r="AK164" s="12"/>
      <c r="AL164" s="80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1:60" s="13" customFormat="1" ht="13.5">
      <c r="A165" s="42">
        <f t="shared" si="35"/>
        <v>112</v>
      </c>
      <c r="B165" s="41">
        <f t="shared" si="76"/>
        <v>2</v>
      </c>
      <c r="C165" s="41"/>
      <c r="D165" s="90">
        <v>422</v>
      </c>
      <c r="E165" s="41">
        <v>57</v>
      </c>
      <c r="F165" s="115" t="s">
        <v>188</v>
      </c>
      <c r="G165" s="91" t="s">
        <v>160</v>
      </c>
      <c r="H165" s="41">
        <v>2</v>
      </c>
      <c r="I165" s="41">
        <v>22.5</v>
      </c>
      <c r="J165" s="42">
        <f t="shared" si="77"/>
      </c>
      <c r="K165" s="42">
        <f t="shared" si="78"/>
      </c>
      <c r="L165" s="42">
        <f t="shared" si="79"/>
      </c>
      <c r="M165" s="42">
        <f t="shared" si="80"/>
      </c>
      <c r="N165" s="42">
        <f t="shared" si="81"/>
      </c>
      <c r="O165" s="42">
        <f t="shared" si="82"/>
      </c>
      <c r="P165" s="42">
        <f t="shared" si="83"/>
      </c>
      <c r="Q165" s="42">
        <f t="shared" si="84"/>
      </c>
      <c r="R165" s="42">
        <f t="shared" si="85"/>
      </c>
      <c r="S165" s="42">
        <f t="shared" si="86"/>
      </c>
      <c r="T165" s="42">
        <f t="shared" si="87"/>
        <v>2</v>
      </c>
      <c r="U165" s="42">
        <f t="shared" si="88"/>
        <v>22.5</v>
      </c>
      <c r="V165" s="42">
        <f t="shared" si="89"/>
      </c>
      <c r="W165" s="42">
        <f t="shared" si="90"/>
      </c>
      <c r="X165" s="42">
        <f t="shared" si="91"/>
      </c>
      <c r="Y165" s="42">
        <f t="shared" si="92"/>
      </c>
      <c r="Z165" s="42">
        <f t="shared" si="93"/>
      </c>
      <c r="AA165" s="42">
        <f t="shared" si="94"/>
      </c>
      <c r="AB165" s="40"/>
      <c r="AC165" s="40"/>
      <c r="AD165" s="189">
        <v>6</v>
      </c>
      <c r="AE165" s="12" t="s">
        <v>339</v>
      </c>
      <c r="AF165" s="12"/>
      <c r="AG165" s="198" t="str">
        <f t="shared" si="95"/>
        <v>ok</v>
      </c>
      <c r="AH165" s="91" t="s">
        <v>152</v>
      </c>
      <c r="AI165" s="12"/>
      <c r="AJ165" s="12"/>
      <c r="AK165" s="12"/>
      <c r="AL165" s="80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1:60" s="13" customFormat="1" ht="13.5">
      <c r="A166" s="42">
        <f t="shared" si="35"/>
        <v>252</v>
      </c>
      <c r="B166" s="41">
        <f t="shared" si="76"/>
        <v>1</v>
      </c>
      <c r="C166" s="41"/>
      <c r="D166" s="90">
        <v>431</v>
      </c>
      <c r="E166" s="41">
        <v>58</v>
      </c>
      <c r="F166" s="115" t="s">
        <v>205</v>
      </c>
      <c r="G166" s="91" t="s">
        <v>161</v>
      </c>
      <c r="H166" s="41">
        <v>2</v>
      </c>
      <c r="I166" s="41">
        <v>22.5</v>
      </c>
      <c r="J166" s="42">
        <f t="shared" si="77"/>
      </c>
      <c r="K166" s="42">
        <f t="shared" si="78"/>
      </c>
      <c r="L166" s="42">
        <f t="shared" si="79"/>
      </c>
      <c r="M166" s="42">
        <f t="shared" si="80"/>
      </c>
      <c r="N166" s="42">
        <f t="shared" si="81"/>
      </c>
      <c r="O166" s="42">
        <f t="shared" si="82"/>
      </c>
      <c r="P166" s="42">
        <f t="shared" si="83"/>
      </c>
      <c r="Q166" s="42">
        <f t="shared" si="84"/>
      </c>
      <c r="R166" s="42">
        <f t="shared" si="85"/>
      </c>
      <c r="S166" s="42">
        <f t="shared" si="86"/>
      </c>
      <c r="T166" s="42">
        <f t="shared" si="87"/>
      </c>
      <c r="U166" s="42">
        <f t="shared" si="88"/>
      </c>
      <c r="V166" s="42">
        <f t="shared" si="89"/>
        <v>2</v>
      </c>
      <c r="W166" s="42">
        <f t="shared" si="90"/>
        <v>22.5</v>
      </c>
      <c r="X166" s="42">
        <f t="shared" si="91"/>
      </c>
      <c r="Y166" s="42">
        <f t="shared" si="92"/>
      </c>
      <c r="Z166" s="42">
        <f t="shared" si="93"/>
      </c>
      <c r="AA166" s="42">
        <f t="shared" si="94"/>
      </c>
      <c r="AB166" s="40"/>
      <c r="AC166" s="40"/>
      <c r="AD166" s="189">
        <v>7</v>
      </c>
      <c r="AE166" s="12" t="s">
        <v>340</v>
      </c>
      <c r="AF166" s="12"/>
      <c r="AG166" s="198" t="str">
        <f t="shared" si="95"/>
        <v>ok</v>
      </c>
      <c r="AH166" s="91" t="s">
        <v>152</v>
      </c>
      <c r="AI166" s="12"/>
      <c r="AJ166" s="12"/>
      <c r="AK166" s="12"/>
      <c r="AL166" s="80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1:60" s="13" customFormat="1" ht="13.5">
      <c r="A167" s="42">
        <f t="shared" si="35"/>
        <v>131</v>
      </c>
      <c r="B167" s="41">
        <f t="shared" si="76"/>
        <v>0</v>
      </c>
      <c r="C167" s="41"/>
      <c r="D167" s="90">
        <v>432</v>
      </c>
      <c r="E167" s="41">
        <v>59</v>
      </c>
      <c r="F167" s="116" t="s">
        <v>191</v>
      </c>
      <c r="G167" s="91" t="s">
        <v>347</v>
      </c>
      <c r="H167" s="41">
        <v>2</v>
      </c>
      <c r="I167" s="41">
        <v>22.5</v>
      </c>
      <c r="J167" s="42">
        <f t="shared" si="77"/>
      </c>
      <c r="K167" s="42">
        <f t="shared" si="78"/>
      </c>
      <c r="L167" s="42">
        <f t="shared" si="79"/>
      </c>
      <c r="M167" s="42">
        <f t="shared" si="80"/>
      </c>
      <c r="N167" s="42">
        <f t="shared" si="81"/>
      </c>
      <c r="O167" s="42">
        <f t="shared" si="82"/>
      </c>
      <c r="P167" s="42">
        <f t="shared" si="83"/>
      </c>
      <c r="Q167" s="42">
        <f t="shared" si="84"/>
      </c>
      <c r="R167" s="42">
        <f t="shared" si="85"/>
      </c>
      <c r="S167" s="42">
        <f t="shared" si="86"/>
      </c>
      <c r="T167" s="42">
        <f t="shared" si="87"/>
      </c>
      <c r="U167" s="42">
        <f t="shared" si="88"/>
      </c>
      <c r="V167" s="42">
        <f t="shared" si="89"/>
        <v>2</v>
      </c>
      <c r="W167" s="42">
        <f t="shared" si="90"/>
        <v>22.5</v>
      </c>
      <c r="X167" s="42">
        <f t="shared" si="91"/>
      </c>
      <c r="Y167" s="42">
        <f t="shared" si="92"/>
      </c>
      <c r="Z167" s="42">
        <f t="shared" si="93"/>
      </c>
      <c r="AA167" s="42">
        <f t="shared" si="94"/>
      </c>
      <c r="AB167" s="40"/>
      <c r="AC167" s="40"/>
      <c r="AD167" s="189">
        <v>7</v>
      </c>
      <c r="AE167" s="12" t="s">
        <v>340</v>
      </c>
      <c r="AF167" s="12"/>
      <c r="AG167" s="198" t="str">
        <f t="shared" si="95"/>
        <v>ok</v>
      </c>
      <c r="AH167" s="91" t="s">
        <v>152</v>
      </c>
      <c r="AI167" s="12"/>
      <c r="AJ167" s="12"/>
      <c r="AK167" s="12"/>
      <c r="AL167" s="80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1:60" s="13" customFormat="1" ht="13.5">
      <c r="A168" s="42">
        <f t="shared" si="35"/>
        <v>132</v>
      </c>
      <c r="B168" s="41">
        <f t="shared" si="76"/>
        <v>0</v>
      </c>
      <c r="C168" s="41"/>
      <c r="D168" s="90">
        <v>433</v>
      </c>
      <c r="E168" s="41">
        <v>60</v>
      </c>
      <c r="F168" s="115" t="s">
        <v>192</v>
      </c>
      <c r="G168" s="91" t="s">
        <v>162</v>
      </c>
      <c r="H168" s="41">
        <v>2</v>
      </c>
      <c r="I168" s="41">
        <v>22.5</v>
      </c>
      <c r="J168" s="42">
        <f t="shared" si="77"/>
      </c>
      <c r="K168" s="42">
        <f t="shared" si="78"/>
      </c>
      <c r="L168" s="42">
        <f t="shared" si="79"/>
      </c>
      <c r="M168" s="42">
        <f t="shared" si="80"/>
      </c>
      <c r="N168" s="42">
        <f t="shared" si="81"/>
      </c>
      <c r="O168" s="42">
        <f t="shared" si="82"/>
      </c>
      <c r="P168" s="42">
        <f t="shared" si="83"/>
      </c>
      <c r="Q168" s="42">
        <f t="shared" si="84"/>
      </c>
      <c r="R168" s="42">
        <f t="shared" si="85"/>
      </c>
      <c r="S168" s="42">
        <f t="shared" si="86"/>
      </c>
      <c r="T168" s="42">
        <f t="shared" si="87"/>
      </c>
      <c r="U168" s="42">
        <f t="shared" si="88"/>
      </c>
      <c r="V168" s="42">
        <f t="shared" si="89"/>
        <v>2</v>
      </c>
      <c r="W168" s="42">
        <f t="shared" si="90"/>
        <v>22.5</v>
      </c>
      <c r="X168" s="42">
        <f t="shared" si="91"/>
      </c>
      <c r="Y168" s="42">
        <f t="shared" si="92"/>
      </c>
      <c r="Z168" s="42">
        <f t="shared" si="93"/>
      </c>
      <c r="AA168" s="42">
        <f t="shared" si="94"/>
      </c>
      <c r="AB168" s="40"/>
      <c r="AC168" s="40"/>
      <c r="AD168" s="189">
        <v>7</v>
      </c>
      <c r="AE168" s="12" t="s">
        <v>340</v>
      </c>
      <c r="AF168" s="12"/>
      <c r="AG168" s="198" t="str">
        <f t="shared" si="95"/>
        <v>ok</v>
      </c>
      <c r="AH168" s="91" t="s">
        <v>152</v>
      </c>
      <c r="AI168" s="12"/>
      <c r="AJ168" s="12"/>
      <c r="AK168" s="12"/>
      <c r="AL168" s="80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1:60" s="13" customFormat="1" ht="13.5">
      <c r="A169" s="42"/>
      <c r="B169" s="41"/>
      <c r="C169" s="41"/>
      <c r="D169" s="90"/>
      <c r="E169" s="41">
        <v>61</v>
      </c>
      <c r="F169" s="41"/>
      <c r="G169" s="91"/>
      <c r="H169" s="41"/>
      <c r="I169" s="41"/>
      <c r="J169" s="174" t="s">
        <v>230</v>
      </c>
      <c r="K169" s="175"/>
      <c r="L169" s="175"/>
      <c r="M169" s="175"/>
      <c r="N169" s="175"/>
      <c r="O169" s="175"/>
      <c r="P169" s="176" t="s">
        <v>234</v>
      </c>
      <c r="Q169" s="177"/>
      <c r="R169" s="177"/>
      <c r="S169" s="177"/>
      <c r="T169" s="177"/>
      <c r="U169" s="177"/>
      <c r="V169" s="177"/>
      <c r="W169" s="177"/>
      <c r="X169" s="175" t="s">
        <v>232</v>
      </c>
      <c r="Y169" s="175" t="s">
        <v>233</v>
      </c>
      <c r="Z169" s="177"/>
      <c r="AA169" s="177"/>
      <c r="AB169" s="177"/>
      <c r="AC169" s="196" t="s">
        <v>231</v>
      </c>
      <c r="AD169" s="40"/>
      <c r="AE169" s="12"/>
      <c r="AF169" s="12"/>
      <c r="AG169" s="200"/>
      <c r="AH169" s="80"/>
      <c r="AI169" s="12"/>
      <c r="AJ169" s="12"/>
      <c r="AK169" s="12"/>
      <c r="AL169" s="80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1:60" s="13" customFormat="1" ht="13.5">
      <c r="A170" s="42"/>
      <c r="B170" s="41"/>
      <c r="C170" s="41"/>
      <c r="D170" s="90"/>
      <c r="E170" s="41">
        <v>62</v>
      </c>
      <c r="F170" s="41"/>
      <c r="G170" s="91" t="s">
        <v>163</v>
      </c>
      <c r="H170" s="41"/>
      <c r="I170" s="41"/>
      <c r="J170" s="174" t="s">
        <v>275</v>
      </c>
      <c r="K170" s="174"/>
      <c r="L170" s="174" t="s">
        <v>276</v>
      </c>
      <c r="M170" s="174"/>
      <c r="N170" s="174" t="s">
        <v>277</v>
      </c>
      <c r="O170" s="174"/>
      <c r="P170" s="176" t="s">
        <v>286</v>
      </c>
      <c r="Q170" s="176"/>
      <c r="R170" s="176" t="s">
        <v>279</v>
      </c>
      <c r="S170" s="176"/>
      <c r="T170" s="176" t="s">
        <v>287</v>
      </c>
      <c r="U170" s="176"/>
      <c r="V170" s="176" t="s">
        <v>288</v>
      </c>
      <c r="W170" s="176"/>
      <c r="X170" s="174" t="s">
        <v>289</v>
      </c>
      <c r="Y170" s="174"/>
      <c r="Z170" s="176" t="s">
        <v>283</v>
      </c>
      <c r="AA170" s="176"/>
      <c r="AB170" s="176" t="s">
        <v>35</v>
      </c>
      <c r="AC170" s="176"/>
      <c r="AD170" s="40"/>
      <c r="AE170" s="12"/>
      <c r="AF170" s="12"/>
      <c r="AG170" s="200"/>
      <c r="AH170" s="80"/>
      <c r="AI170" s="12"/>
      <c r="AJ170" s="12"/>
      <c r="AK170" s="12"/>
      <c r="AL170" s="80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1:60" s="13" customFormat="1" ht="13.5">
      <c r="A171" s="42">
        <f t="shared" si="35"/>
        <v>132</v>
      </c>
      <c r="B171" s="41">
        <f aca="true" t="shared" si="96" ref="B171:B182">COUNTIF(D$5:D$70,D171)</f>
        <v>0</v>
      </c>
      <c r="C171" s="41"/>
      <c r="D171" s="90">
        <v>501</v>
      </c>
      <c r="E171" s="41">
        <v>63</v>
      </c>
      <c r="F171" s="115" t="s">
        <v>192</v>
      </c>
      <c r="G171" s="91" t="s">
        <v>164</v>
      </c>
      <c r="H171" s="41">
        <v>2</v>
      </c>
      <c r="I171" s="41">
        <v>22.5</v>
      </c>
      <c r="J171" s="42">
        <f aca="true" t="shared" si="97" ref="J171:J182">IF($AG171="ok",IF($AD171=J$106,$H171,""),"-")</f>
      </c>
      <c r="K171" s="42">
        <f aca="true" t="shared" si="98" ref="K171:K182">IF($AG171="ok",IF($AD171=K$106,$I171,""),"-")</f>
      </c>
      <c r="L171" s="42">
        <f aca="true" t="shared" si="99" ref="L171:L182">IF($AG171="ok",IF($AD171=L$106,$H171,""),"-")</f>
      </c>
      <c r="M171" s="42">
        <f aca="true" t="shared" si="100" ref="M171:M182">IF($AG171="ok",IF($AD171=M$106,$I171,""),"-")</f>
      </c>
      <c r="N171" s="42">
        <f aca="true" t="shared" si="101" ref="N171:N182">IF($AG171="ok",IF($AD171=N$106,$H171,""),"-")</f>
      </c>
      <c r="O171" s="42">
        <f aca="true" t="shared" si="102" ref="O171:O182">IF($AG171="ok",IF($AD171=O$106,$I171,""),"-")</f>
      </c>
      <c r="P171" s="42">
        <f aca="true" t="shared" si="103" ref="P171:P182">IF($AG171="ok",IF($AD171=P$106,$H171,""),"-")</f>
        <v>2</v>
      </c>
      <c r="Q171" s="42">
        <f aca="true" t="shared" si="104" ref="Q171:Q182">IF($AG171="ok",IF($AD171=Q$106,$I171,""),"-")</f>
        <v>22.5</v>
      </c>
      <c r="R171" s="42">
        <f aca="true" t="shared" si="105" ref="R171:R182">IF($AG171="ok",IF($AD171=R$106,$H171,""),"-")</f>
      </c>
      <c r="S171" s="42">
        <f aca="true" t="shared" si="106" ref="S171:S182">IF($AG171="ok",IF($AD171=S$106,$I171,""),"-")</f>
      </c>
      <c r="T171" s="42">
        <f aca="true" t="shared" si="107" ref="T171:T182">IF($AG171="ok",IF($AD171=T$106,$H171,""),"-")</f>
      </c>
      <c r="U171" s="42">
        <f aca="true" t="shared" si="108" ref="U171:U182">IF($AG171="ok",IF($AD171=U$106,$I171,""),"-")</f>
      </c>
      <c r="V171" s="42">
        <f aca="true" t="shared" si="109" ref="V171:V182">IF($AG171="ok",IF($AD171=V$106,$H171,""),"-")</f>
      </c>
      <c r="W171" s="42">
        <f aca="true" t="shared" si="110" ref="W171:W182">IF($AG171="ok",IF($AD171=W$106,$I171,""),"-")</f>
      </c>
      <c r="X171" s="42">
        <f aca="true" t="shared" si="111" ref="X171:X182">IF($AG171="ok",IF($AD171=X$106,$H171,""),"-")</f>
      </c>
      <c r="Y171" s="42">
        <f aca="true" t="shared" si="112" ref="Y171:Y182">IF($AG171="ok",IF($AD171=Y$106,$I171,""),"-")</f>
      </c>
      <c r="Z171" s="42">
        <f aca="true" t="shared" si="113" ref="Z171:Z182">IF($AG171="ok",IF($AD171=Z$106,$H171,""),"-")</f>
      </c>
      <c r="AA171" s="42">
        <f aca="true" t="shared" si="114" ref="AA171:AA182">IF($AG171="ok",IF($AD171=AA$106,$I171,""),"-")</f>
      </c>
      <c r="AB171" s="40"/>
      <c r="AC171" s="40"/>
      <c r="AD171" s="189">
        <v>4</v>
      </c>
      <c r="AE171" s="12" t="s">
        <v>341</v>
      </c>
      <c r="AF171" s="12"/>
      <c r="AG171" s="198" t="str">
        <f aca="true" t="shared" si="115" ref="AG171:AG182">IF(FIND(AD171,AE171&amp;"0123456789",1)&gt;FIND("]",AE171&amp;"]",1),"注意区分指定","ok")</f>
        <v>ok</v>
      </c>
      <c r="AH171" s="91" t="s">
        <v>299</v>
      </c>
      <c r="AI171" s="12"/>
      <c r="AJ171" s="12"/>
      <c r="AK171" s="12"/>
      <c r="AL171" s="80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1:60" s="13" customFormat="1" ht="13.5">
      <c r="A172" s="42">
        <f t="shared" si="35"/>
        <v>232</v>
      </c>
      <c r="B172" s="41">
        <f t="shared" si="96"/>
        <v>0</v>
      </c>
      <c r="C172" s="41"/>
      <c r="D172" s="90">
        <v>502</v>
      </c>
      <c r="E172" s="41">
        <v>64</v>
      </c>
      <c r="F172" s="115" t="s">
        <v>202</v>
      </c>
      <c r="G172" s="91" t="s">
        <v>165</v>
      </c>
      <c r="H172" s="41">
        <v>2</v>
      </c>
      <c r="I172" s="41">
        <v>22.5</v>
      </c>
      <c r="J172" s="42">
        <f t="shared" si="97"/>
      </c>
      <c r="K172" s="42">
        <f t="shared" si="98"/>
      </c>
      <c r="L172" s="42">
        <f t="shared" si="99"/>
      </c>
      <c r="M172" s="42">
        <f t="shared" si="100"/>
      </c>
      <c r="N172" s="42">
        <f t="shared" si="101"/>
      </c>
      <c r="O172" s="42">
        <f t="shared" si="102"/>
      </c>
      <c r="P172" s="42">
        <f t="shared" si="103"/>
        <v>2</v>
      </c>
      <c r="Q172" s="42">
        <f t="shared" si="104"/>
        <v>22.5</v>
      </c>
      <c r="R172" s="42">
        <f t="shared" si="105"/>
      </c>
      <c r="S172" s="42">
        <f t="shared" si="106"/>
      </c>
      <c r="T172" s="42">
        <f t="shared" si="107"/>
      </c>
      <c r="U172" s="42">
        <f t="shared" si="108"/>
      </c>
      <c r="V172" s="42">
        <f t="shared" si="109"/>
      </c>
      <c r="W172" s="42">
        <f t="shared" si="110"/>
      </c>
      <c r="X172" s="42">
        <f t="shared" si="111"/>
      </c>
      <c r="Y172" s="42">
        <f t="shared" si="112"/>
      </c>
      <c r="Z172" s="42">
        <f t="shared" si="113"/>
      </c>
      <c r="AA172" s="42">
        <f t="shared" si="114"/>
      </c>
      <c r="AB172" s="40"/>
      <c r="AC172" s="40"/>
      <c r="AD172" s="189">
        <v>4</v>
      </c>
      <c r="AE172" s="12" t="s">
        <v>341</v>
      </c>
      <c r="AF172" s="12"/>
      <c r="AG172" s="198" t="str">
        <f t="shared" si="115"/>
        <v>ok</v>
      </c>
      <c r="AH172" s="91" t="s">
        <v>299</v>
      </c>
      <c r="AI172" s="12"/>
      <c r="AJ172" s="12"/>
      <c r="AK172" s="12"/>
      <c r="AL172" s="80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1:60" s="13" customFormat="1" ht="13.5">
      <c r="A173" s="42">
        <f t="shared" si="35"/>
        <v>131</v>
      </c>
      <c r="B173" s="41">
        <f t="shared" si="96"/>
        <v>0</v>
      </c>
      <c r="C173" s="41"/>
      <c r="D173" s="90">
        <v>503</v>
      </c>
      <c r="E173" s="41">
        <v>65</v>
      </c>
      <c r="F173" s="116" t="s">
        <v>191</v>
      </c>
      <c r="G173" s="91" t="s">
        <v>166</v>
      </c>
      <c r="H173" s="41">
        <v>2</v>
      </c>
      <c r="I173" s="41">
        <v>22.5</v>
      </c>
      <c r="J173" s="42">
        <f t="shared" si="97"/>
      </c>
      <c r="K173" s="42">
        <f t="shared" si="98"/>
      </c>
      <c r="L173" s="42">
        <f t="shared" si="99"/>
      </c>
      <c r="M173" s="42">
        <f t="shared" si="100"/>
      </c>
      <c r="N173" s="42">
        <f t="shared" si="101"/>
      </c>
      <c r="O173" s="42">
        <f t="shared" si="102"/>
      </c>
      <c r="P173" s="42">
        <f t="shared" si="103"/>
        <v>2</v>
      </c>
      <c r="Q173" s="42">
        <f t="shared" si="104"/>
        <v>22.5</v>
      </c>
      <c r="R173" s="42">
        <f t="shared" si="105"/>
      </c>
      <c r="S173" s="42">
        <f t="shared" si="106"/>
      </c>
      <c r="T173" s="42">
        <f t="shared" si="107"/>
      </c>
      <c r="U173" s="42">
        <f t="shared" si="108"/>
      </c>
      <c r="V173" s="42">
        <f t="shared" si="109"/>
      </c>
      <c r="W173" s="42">
        <f t="shared" si="110"/>
      </c>
      <c r="X173" s="42">
        <f t="shared" si="111"/>
      </c>
      <c r="Y173" s="42">
        <f t="shared" si="112"/>
      </c>
      <c r="Z173" s="42">
        <f t="shared" si="113"/>
      </c>
      <c r="AA173" s="42">
        <f t="shared" si="114"/>
      </c>
      <c r="AB173" s="40"/>
      <c r="AC173" s="40"/>
      <c r="AD173" s="189">
        <v>4</v>
      </c>
      <c r="AE173" s="12" t="s">
        <v>341</v>
      </c>
      <c r="AF173" s="12"/>
      <c r="AG173" s="198" t="str">
        <f t="shared" si="115"/>
        <v>ok</v>
      </c>
      <c r="AH173" s="91" t="s">
        <v>299</v>
      </c>
      <c r="AI173" s="12"/>
      <c r="AJ173" s="12"/>
      <c r="AK173" s="12"/>
      <c r="AL173" s="80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1:60" s="13" customFormat="1" ht="13.5">
      <c r="A174" s="42">
        <f t="shared" si="35"/>
        <v>111</v>
      </c>
      <c r="B174" s="41">
        <f t="shared" si="96"/>
        <v>0</v>
      </c>
      <c r="C174" s="41"/>
      <c r="D174" s="90">
        <v>511</v>
      </c>
      <c r="E174" s="41">
        <v>66</v>
      </c>
      <c r="F174" s="116" t="s">
        <v>187</v>
      </c>
      <c r="G174" s="91" t="s">
        <v>167</v>
      </c>
      <c r="H174" s="41">
        <v>2</v>
      </c>
      <c r="I174" s="41">
        <v>22.5</v>
      </c>
      <c r="J174" s="42">
        <f t="shared" si="97"/>
      </c>
      <c r="K174" s="42">
        <f t="shared" si="98"/>
      </c>
      <c r="L174" s="42">
        <f t="shared" si="99"/>
      </c>
      <c r="M174" s="42">
        <f t="shared" si="100"/>
      </c>
      <c r="N174" s="42">
        <f t="shared" si="101"/>
      </c>
      <c r="O174" s="42">
        <f t="shared" si="102"/>
      </c>
      <c r="P174" s="42">
        <f t="shared" si="103"/>
      </c>
      <c r="Q174" s="42">
        <f t="shared" si="104"/>
      </c>
      <c r="R174" s="42">
        <f t="shared" si="105"/>
        <v>2</v>
      </c>
      <c r="S174" s="42">
        <f t="shared" si="106"/>
        <v>22.5</v>
      </c>
      <c r="T174" s="42">
        <f t="shared" si="107"/>
      </c>
      <c r="U174" s="42">
        <f t="shared" si="108"/>
      </c>
      <c r="V174" s="42">
        <f t="shared" si="109"/>
      </c>
      <c r="W174" s="42">
        <f t="shared" si="110"/>
      </c>
      <c r="X174" s="42">
        <f t="shared" si="111"/>
      </c>
      <c r="Y174" s="42">
        <f t="shared" si="112"/>
      </c>
      <c r="Z174" s="42">
        <f t="shared" si="113"/>
      </c>
      <c r="AA174" s="42">
        <f t="shared" si="114"/>
      </c>
      <c r="AB174" s="40"/>
      <c r="AC174" s="40"/>
      <c r="AD174" s="189">
        <v>5</v>
      </c>
      <c r="AE174" s="12" t="s">
        <v>342</v>
      </c>
      <c r="AF174" s="12"/>
      <c r="AG174" s="198" t="str">
        <f t="shared" si="115"/>
        <v>ok</v>
      </c>
      <c r="AH174" s="91" t="s">
        <v>299</v>
      </c>
      <c r="AI174" s="12"/>
      <c r="AJ174" s="12"/>
      <c r="AK174" s="12"/>
      <c r="AL174" s="80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1:60" s="13" customFormat="1" ht="13.5">
      <c r="A175" s="42">
        <f t="shared" si="35"/>
        <v>111</v>
      </c>
      <c r="B175" s="41">
        <f t="shared" si="96"/>
        <v>0</v>
      </c>
      <c r="C175" s="41"/>
      <c r="D175" s="90">
        <v>512</v>
      </c>
      <c r="E175" s="41">
        <v>67</v>
      </c>
      <c r="F175" s="116" t="s">
        <v>187</v>
      </c>
      <c r="G175" s="91" t="s">
        <v>169</v>
      </c>
      <c r="H175" s="41">
        <v>2</v>
      </c>
      <c r="I175" s="41">
        <v>22.5</v>
      </c>
      <c r="J175" s="42">
        <f t="shared" si="97"/>
      </c>
      <c r="K175" s="42">
        <f t="shared" si="98"/>
      </c>
      <c r="L175" s="42">
        <f t="shared" si="99"/>
      </c>
      <c r="M175" s="42">
        <f t="shared" si="100"/>
      </c>
      <c r="N175" s="42">
        <f t="shared" si="101"/>
      </c>
      <c r="O175" s="42">
        <f t="shared" si="102"/>
      </c>
      <c r="P175" s="42">
        <f t="shared" si="103"/>
      </c>
      <c r="Q175" s="42">
        <f t="shared" si="104"/>
      </c>
      <c r="R175" s="42">
        <f t="shared" si="105"/>
        <v>2</v>
      </c>
      <c r="S175" s="42">
        <f t="shared" si="106"/>
        <v>22.5</v>
      </c>
      <c r="T175" s="42">
        <f t="shared" si="107"/>
      </c>
      <c r="U175" s="42">
        <f t="shared" si="108"/>
      </c>
      <c r="V175" s="42">
        <f t="shared" si="109"/>
      </c>
      <c r="W175" s="42">
        <f t="shared" si="110"/>
      </c>
      <c r="X175" s="42">
        <f t="shared" si="111"/>
      </c>
      <c r="Y175" s="42">
        <f t="shared" si="112"/>
      </c>
      <c r="Z175" s="42">
        <f t="shared" si="113"/>
      </c>
      <c r="AA175" s="42">
        <f t="shared" si="114"/>
      </c>
      <c r="AB175" s="40"/>
      <c r="AC175" s="40"/>
      <c r="AD175" s="189">
        <v>5</v>
      </c>
      <c r="AE175" s="12" t="s">
        <v>342</v>
      </c>
      <c r="AF175" s="12"/>
      <c r="AG175" s="198" t="str">
        <f t="shared" si="115"/>
        <v>ok</v>
      </c>
      <c r="AH175" s="91" t="s">
        <v>299</v>
      </c>
      <c r="AI175" s="12"/>
      <c r="AJ175" s="12"/>
      <c r="AK175" s="12"/>
      <c r="AL175" s="80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1:60" s="13" customFormat="1" ht="13.5">
      <c r="A176" s="42">
        <f t="shared" si="35"/>
        <v>141</v>
      </c>
      <c r="B176" s="41">
        <f t="shared" si="96"/>
        <v>0</v>
      </c>
      <c r="C176" s="41"/>
      <c r="D176" s="90">
        <v>513</v>
      </c>
      <c r="E176" s="41">
        <v>68</v>
      </c>
      <c r="F176" s="116" t="s">
        <v>193</v>
      </c>
      <c r="G176" s="91" t="s">
        <v>170</v>
      </c>
      <c r="H176" s="41">
        <v>2</v>
      </c>
      <c r="I176" s="41">
        <v>22.5</v>
      </c>
      <c r="J176" s="42">
        <f t="shared" si="97"/>
      </c>
      <c r="K176" s="42">
        <f t="shared" si="98"/>
      </c>
      <c r="L176" s="42">
        <f t="shared" si="99"/>
      </c>
      <c r="M176" s="42">
        <f t="shared" si="100"/>
      </c>
      <c r="N176" s="42">
        <f t="shared" si="101"/>
      </c>
      <c r="O176" s="42">
        <f t="shared" si="102"/>
      </c>
      <c r="P176" s="42">
        <f t="shared" si="103"/>
      </c>
      <c r="Q176" s="42">
        <f t="shared" si="104"/>
      </c>
      <c r="R176" s="42">
        <f t="shared" si="105"/>
        <v>2</v>
      </c>
      <c r="S176" s="42">
        <f t="shared" si="106"/>
        <v>22.5</v>
      </c>
      <c r="T176" s="42">
        <f t="shared" si="107"/>
      </c>
      <c r="U176" s="42">
        <f t="shared" si="108"/>
      </c>
      <c r="V176" s="42">
        <f t="shared" si="109"/>
      </c>
      <c r="W176" s="42">
        <f t="shared" si="110"/>
      </c>
      <c r="X176" s="42">
        <f t="shared" si="111"/>
      </c>
      <c r="Y176" s="42">
        <f t="shared" si="112"/>
      </c>
      <c r="Z176" s="42">
        <f t="shared" si="113"/>
      </c>
      <c r="AA176" s="42">
        <f t="shared" si="114"/>
      </c>
      <c r="AB176" s="40"/>
      <c r="AC176" s="40"/>
      <c r="AD176" s="189">
        <v>5</v>
      </c>
      <c r="AE176" s="12" t="s">
        <v>342</v>
      </c>
      <c r="AF176" s="12"/>
      <c r="AG176" s="198" t="str">
        <f t="shared" si="115"/>
        <v>ok</v>
      </c>
      <c r="AH176" s="91" t="s">
        <v>299</v>
      </c>
      <c r="AI176" s="12"/>
      <c r="AJ176" s="12"/>
      <c r="AK176" s="12"/>
      <c r="AL176" s="80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1:60" s="13" customFormat="1" ht="13.5">
      <c r="A177" s="42">
        <f t="shared" si="35"/>
        <v>141</v>
      </c>
      <c r="B177" s="41">
        <f t="shared" si="96"/>
        <v>0</v>
      </c>
      <c r="C177" s="41"/>
      <c r="D177" s="90">
        <v>514</v>
      </c>
      <c r="E177" s="41">
        <v>69</v>
      </c>
      <c r="F177" s="116" t="s">
        <v>193</v>
      </c>
      <c r="G177" s="91" t="s">
        <v>171</v>
      </c>
      <c r="H177" s="41">
        <v>2</v>
      </c>
      <c r="I177" s="41">
        <v>22.5</v>
      </c>
      <c r="J177" s="42">
        <f t="shared" si="97"/>
      </c>
      <c r="K177" s="42">
        <f t="shared" si="98"/>
      </c>
      <c r="L177" s="42">
        <f t="shared" si="99"/>
      </c>
      <c r="M177" s="42">
        <f t="shared" si="100"/>
      </c>
      <c r="N177" s="42">
        <f t="shared" si="101"/>
      </c>
      <c r="O177" s="42">
        <f t="shared" si="102"/>
      </c>
      <c r="P177" s="42">
        <f t="shared" si="103"/>
      </c>
      <c r="Q177" s="42">
        <f t="shared" si="104"/>
      </c>
      <c r="R177" s="42">
        <f t="shared" si="105"/>
        <v>2</v>
      </c>
      <c r="S177" s="42">
        <f t="shared" si="106"/>
        <v>22.5</v>
      </c>
      <c r="T177" s="42">
        <f t="shared" si="107"/>
      </c>
      <c r="U177" s="42">
        <f t="shared" si="108"/>
      </c>
      <c r="V177" s="42">
        <f t="shared" si="109"/>
      </c>
      <c r="W177" s="42">
        <f t="shared" si="110"/>
      </c>
      <c r="X177" s="42">
        <f t="shared" si="111"/>
      </c>
      <c r="Y177" s="42">
        <f t="shared" si="112"/>
      </c>
      <c r="Z177" s="42">
        <f t="shared" si="113"/>
      </c>
      <c r="AA177" s="42">
        <f t="shared" si="114"/>
      </c>
      <c r="AB177" s="40"/>
      <c r="AC177" s="40"/>
      <c r="AD177" s="189">
        <v>5</v>
      </c>
      <c r="AE177" s="12" t="s">
        <v>342</v>
      </c>
      <c r="AF177" s="12"/>
      <c r="AG177" s="198" t="str">
        <f t="shared" si="115"/>
        <v>ok</v>
      </c>
      <c r="AH177" s="91" t="s">
        <v>299</v>
      </c>
      <c r="AI177" s="12"/>
      <c r="AJ177" s="12"/>
      <c r="AK177" s="12"/>
      <c r="AL177" s="80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1:60" s="13" customFormat="1" ht="13.5">
      <c r="A178" s="42">
        <f t="shared" si="35"/>
        <v>122</v>
      </c>
      <c r="B178" s="41">
        <f t="shared" si="96"/>
        <v>0</v>
      </c>
      <c r="C178" s="41"/>
      <c r="D178" s="90">
        <v>515</v>
      </c>
      <c r="E178" s="41">
        <v>70</v>
      </c>
      <c r="F178" s="115" t="s">
        <v>190</v>
      </c>
      <c r="G178" s="91" t="s">
        <v>213</v>
      </c>
      <c r="H178" s="41">
        <v>2</v>
      </c>
      <c r="I178" s="41">
        <v>22.5</v>
      </c>
      <c r="J178" s="42">
        <f t="shared" si="97"/>
      </c>
      <c r="K178" s="42">
        <f t="shared" si="98"/>
      </c>
      <c r="L178" s="42">
        <f t="shared" si="99"/>
      </c>
      <c r="M178" s="42">
        <f t="shared" si="100"/>
      </c>
      <c r="N178" s="42">
        <f t="shared" si="101"/>
      </c>
      <c r="O178" s="42">
        <f t="shared" si="102"/>
      </c>
      <c r="P178" s="42">
        <f t="shared" si="103"/>
      </c>
      <c r="Q178" s="42">
        <f t="shared" si="104"/>
      </c>
      <c r="R178" s="42">
        <f t="shared" si="105"/>
        <v>2</v>
      </c>
      <c r="S178" s="42">
        <f t="shared" si="106"/>
        <v>22.5</v>
      </c>
      <c r="T178" s="42">
        <f t="shared" si="107"/>
      </c>
      <c r="U178" s="42">
        <f t="shared" si="108"/>
      </c>
      <c r="V178" s="42">
        <f t="shared" si="109"/>
      </c>
      <c r="W178" s="42">
        <f t="shared" si="110"/>
      </c>
      <c r="X178" s="42">
        <f t="shared" si="111"/>
      </c>
      <c r="Y178" s="42">
        <f t="shared" si="112"/>
      </c>
      <c r="Z178" s="42">
        <f t="shared" si="113"/>
      </c>
      <c r="AA178" s="42">
        <f t="shared" si="114"/>
      </c>
      <c r="AB178" s="40"/>
      <c r="AC178" s="40"/>
      <c r="AD178" s="189">
        <v>5</v>
      </c>
      <c r="AE178" s="12" t="s">
        <v>342</v>
      </c>
      <c r="AF178" s="12"/>
      <c r="AG178" s="198" t="str">
        <f t="shared" si="115"/>
        <v>ok</v>
      </c>
      <c r="AH178" s="91" t="s">
        <v>299</v>
      </c>
      <c r="AI178" s="12"/>
      <c r="AJ178" s="12"/>
      <c r="AK178" s="12"/>
      <c r="AL178" s="80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1:60" s="13" customFormat="1" ht="13.5">
      <c r="A179" s="42">
        <f t="shared" si="35"/>
        <v>112</v>
      </c>
      <c r="B179" s="41">
        <f t="shared" si="96"/>
        <v>0</v>
      </c>
      <c r="C179" s="41"/>
      <c r="D179" s="90">
        <v>516</v>
      </c>
      <c r="E179" s="41">
        <v>71</v>
      </c>
      <c r="F179" s="115" t="s">
        <v>188</v>
      </c>
      <c r="G179" s="91" t="s">
        <v>172</v>
      </c>
      <c r="H179" s="41">
        <v>2</v>
      </c>
      <c r="I179" s="41">
        <v>22.5</v>
      </c>
      <c r="J179" s="42">
        <f t="shared" si="97"/>
      </c>
      <c r="K179" s="42">
        <f t="shared" si="98"/>
      </c>
      <c r="L179" s="42">
        <f t="shared" si="99"/>
      </c>
      <c r="M179" s="42">
        <f t="shared" si="100"/>
      </c>
      <c r="N179" s="42">
        <f t="shared" si="101"/>
      </c>
      <c r="O179" s="42">
        <f t="shared" si="102"/>
      </c>
      <c r="P179" s="42">
        <f t="shared" si="103"/>
      </c>
      <c r="Q179" s="42">
        <f t="shared" si="104"/>
      </c>
      <c r="R179" s="42">
        <f t="shared" si="105"/>
        <v>2</v>
      </c>
      <c r="S179" s="42">
        <f t="shared" si="106"/>
        <v>22.5</v>
      </c>
      <c r="T179" s="42">
        <f t="shared" si="107"/>
      </c>
      <c r="U179" s="42">
        <f t="shared" si="108"/>
      </c>
      <c r="V179" s="42">
        <f t="shared" si="109"/>
      </c>
      <c r="W179" s="42">
        <f t="shared" si="110"/>
      </c>
      <c r="X179" s="42">
        <f t="shared" si="111"/>
      </c>
      <c r="Y179" s="42">
        <f t="shared" si="112"/>
      </c>
      <c r="Z179" s="42">
        <f t="shared" si="113"/>
      </c>
      <c r="AA179" s="42">
        <f t="shared" si="114"/>
      </c>
      <c r="AB179" s="40"/>
      <c r="AC179" s="40"/>
      <c r="AD179" s="189">
        <v>5</v>
      </c>
      <c r="AE179" s="12" t="s">
        <v>342</v>
      </c>
      <c r="AF179" s="12"/>
      <c r="AG179" s="198" t="str">
        <f t="shared" si="115"/>
        <v>ok</v>
      </c>
      <c r="AH179" s="91" t="s">
        <v>299</v>
      </c>
      <c r="AI179" s="12"/>
      <c r="AJ179" s="12"/>
      <c r="AK179" s="12"/>
      <c r="AL179" s="80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1:60" s="13" customFormat="1" ht="13.5">
      <c r="A180" s="42">
        <f t="shared" si="35"/>
        <v>212</v>
      </c>
      <c r="B180" s="41">
        <f t="shared" si="96"/>
        <v>0</v>
      </c>
      <c r="C180" s="41"/>
      <c r="D180" s="90">
        <v>517</v>
      </c>
      <c r="E180" s="41">
        <v>72</v>
      </c>
      <c r="F180" s="115" t="s">
        <v>198</v>
      </c>
      <c r="G180" s="91" t="s">
        <v>159</v>
      </c>
      <c r="H180" s="41">
        <v>2</v>
      </c>
      <c r="I180" s="41">
        <v>22.5</v>
      </c>
      <c r="J180" s="42">
        <f t="shared" si="97"/>
      </c>
      <c r="K180" s="42">
        <f t="shared" si="98"/>
      </c>
      <c r="L180" s="42">
        <f t="shared" si="99"/>
      </c>
      <c r="M180" s="42">
        <f t="shared" si="100"/>
      </c>
      <c r="N180" s="42">
        <f t="shared" si="101"/>
      </c>
      <c r="O180" s="42">
        <f t="shared" si="102"/>
      </c>
      <c r="P180" s="42">
        <f t="shared" si="103"/>
      </c>
      <c r="Q180" s="42">
        <f t="shared" si="104"/>
      </c>
      <c r="R180" s="42">
        <f t="shared" si="105"/>
        <v>2</v>
      </c>
      <c r="S180" s="42">
        <f t="shared" si="106"/>
        <v>22.5</v>
      </c>
      <c r="T180" s="42">
        <f t="shared" si="107"/>
      </c>
      <c r="U180" s="42">
        <f t="shared" si="108"/>
      </c>
      <c r="V180" s="42">
        <f t="shared" si="109"/>
      </c>
      <c r="W180" s="42">
        <f t="shared" si="110"/>
      </c>
      <c r="X180" s="42">
        <f t="shared" si="111"/>
      </c>
      <c r="Y180" s="42">
        <f t="shared" si="112"/>
      </c>
      <c r="Z180" s="42">
        <f t="shared" si="113"/>
      </c>
      <c r="AA180" s="42">
        <f t="shared" si="114"/>
      </c>
      <c r="AB180" s="40"/>
      <c r="AC180" s="40"/>
      <c r="AD180" s="189">
        <v>5</v>
      </c>
      <c r="AE180" s="12" t="s">
        <v>342</v>
      </c>
      <c r="AF180" s="12"/>
      <c r="AG180" s="198" t="str">
        <f t="shared" si="115"/>
        <v>ok</v>
      </c>
      <c r="AH180" s="91" t="s">
        <v>299</v>
      </c>
      <c r="AI180" s="12"/>
      <c r="AJ180" s="12"/>
      <c r="AK180" s="12"/>
      <c r="AL180" s="80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1:60" s="13" customFormat="1" ht="13.5">
      <c r="A181" s="42">
        <f>FIND(MID(F181,3,1),"前後")*100+FIND(MID(F181,1,1),"月火水木金")*10+MID(F181,2,1)</f>
        <v>152</v>
      </c>
      <c r="B181" s="41">
        <f t="shared" si="96"/>
        <v>0</v>
      </c>
      <c r="C181" s="41"/>
      <c r="D181" s="90">
        <v>541</v>
      </c>
      <c r="E181" s="41">
        <v>73</v>
      </c>
      <c r="F181" s="115" t="s">
        <v>196</v>
      </c>
      <c r="G181" s="91" t="s">
        <v>173</v>
      </c>
      <c r="H181" s="41">
        <v>2</v>
      </c>
      <c r="I181" s="41">
        <v>22.5</v>
      </c>
      <c r="J181" s="42">
        <f t="shared" si="97"/>
      </c>
      <c r="K181" s="42">
        <f t="shared" si="98"/>
      </c>
      <c r="L181" s="42">
        <f t="shared" si="99"/>
      </c>
      <c r="M181" s="42">
        <f t="shared" si="100"/>
      </c>
      <c r="N181" s="42">
        <f t="shared" si="101"/>
      </c>
      <c r="O181" s="42">
        <f t="shared" si="102"/>
      </c>
      <c r="P181" s="42">
        <f t="shared" si="103"/>
      </c>
      <c r="Q181" s="42">
        <f t="shared" si="104"/>
      </c>
      <c r="R181" s="42">
        <f t="shared" si="105"/>
      </c>
      <c r="S181" s="42">
        <f t="shared" si="106"/>
      </c>
      <c r="T181" s="42">
        <f t="shared" si="107"/>
      </c>
      <c r="U181" s="42">
        <f t="shared" si="108"/>
      </c>
      <c r="V181" s="42">
        <f t="shared" si="109"/>
        <v>2</v>
      </c>
      <c r="W181" s="42">
        <f t="shared" si="110"/>
        <v>22.5</v>
      </c>
      <c r="X181" s="42">
        <f t="shared" si="111"/>
      </c>
      <c r="Y181" s="42">
        <f t="shared" si="112"/>
      </c>
      <c r="Z181" s="42">
        <f t="shared" si="113"/>
      </c>
      <c r="AA181" s="42">
        <f t="shared" si="114"/>
      </c>
      <c r="AB181" s="40"/>
      <c r="AC181" s="40"/>
      <c r="AD181" s="189">
        <v>7</v>
      </c>
      <c r="AE181" s="12" t="s">
        <v>343</v>
      </c>
      <c r="AF181" s="12"/>
      <c r="AG181" s="198" t="str">
        <f t="shared" si="115"/>
        <v>ok</v>
      </c>
      <c r="AH181" s="91" t="s">
        <v>299</v>
      </c>
      <c r="AI181" s="12"/>
      <c r="AJ181" s="12"/>
      <c r="AK181" s="12"/>
      <c r="AL181" s="80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1:60" s="13" customFormat="1" ht="13.5">
      <c r="A182" s="42">
        <f>FIND(MID(F182,3,1),"前後")*100+FIND(MID(F182,1,1),"月火水木金")*10+MID(F182,2,1)</f>
        <v>241</v>
      </c>
      <c r="B182" s="41">
        <f t="shared" si="96"/>
        <v>0</v>
      </c>
      <c r="C182" s="41"/>
      <c r="D182" s="90">
        <v>542</v>
      </c>
      <c r="E182" s="41">
        <v>74</v>
      </c>
      <c r="F182" s="116" t="s">
        <v>204</v>
      </c>
      <c r="G182" s="91" t="s">
        <v>174</v>
      </c>
      <c r="H182" s="41">
        <v>2</v>
      </c>
      <c r="I182" s="41">
        <v>22.5</v>
      </c>
      <c r="J182" s="42">
        <f t="shared" si="97"/>
      </c>
      <c r="K182" s="42">
        <f t="shared" si="98"/>
      </c>
      <c r="L182" s="42">
        <f t="shared" si="99"/>
      </c>
      <c r="M182" s="42">
        <f t="shared" si="100"/>
      </c>
      <c r="N182" s="42">
        <f t="shared" si="101"/>
      </c>
      <c r="O182" s="42">
        <f t="shared" si="102"/>
      </c>
      <c r="P182" s="42">
        <f t="shared" si="103"/>
      </c>
      <c r="Q182" s="42">
        <f t="shared" si="104"/>
      </c>
      <c r="R182" s="42">
        <f t="shared" si="105"/>
      </c>
      <c r="S182" s="42">
        <f t="shared" si="106"/>
      </c>
      <c r="T182" s="42">
        <f t="shared" si="107"/>
      </c>
      <c r="U182" s="42">
        <f t="shared" si="108"/>
      </c>
      <c r="V182" s="42">
        <f t="shared" si="109"/>
        <v>2</v>
      </c>
      <c r="W182" s="42">
        <f t="shared" si="110"/>
        <v>22.5</v>
      </c>
      <c r="X182" s="42">
        <f t="shared" si="111"/>
      </c>
      <c r="Y182" s="42">
        <f t="shared" si="112"/>
      </c>
      <c r="Z182" s="42">
        <f t="shared" si="113"/>
      </c>
      <c r="AA182" s="42">
        <f t="shared" si="114"/>
      </c>
      <c r="AB182" s="40"/>
      <c r="AC182" s="40"/>
      <c r="AD182" s="189">
        <v>7</v>
      </c>
      <c r="AE182" s="12" t="s">
        <v>343</v>
      </c>
      <c r="AF182" s="12"/>
      <c r="AG182" s="198" t="str">
        <f t="shared" si="115"/>
        <v>ok</v>
      </c>
      <c r="AH182" s="91" t="s">
        <v>299</v>
      </c>
      <c r="AI182" s="12"/>
      <c r="AJ182" s="12"/>
      <c r="AK182" s="12"/>
      <c r="AL182" s="80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1:60" s="13" customFormat="1" ht="13.5">
      <c r="A183" s="42"/>
      <c r="B183" s="41"/>
      <c r="C183" s="41"/>
      <c r="D183" s="90"/>
      <c r="E183" s="41">
        <v>75</v>
      </c>
      <c r="F183" s="41"/>
      <c r="G183" s="91"/>
      <c r="H183" s="41"/>
      <c r="I183" s="41"/>
      <c r="J183" s="174" t="s">
        <v>230</v>
      </c>
      <c r="K183" s="175"/>
      <c r="L183" s="175"/>
      <c r="M183" s="175"/>
      <c r="N183" s="175"/>
      <c r="O183" s="175"/>
      <c r="P183" s="176" t="s">
        <v>234</v>
      </c>
      <c r="Q183" s="177"/>
      <c r="R183" s="177"/>
      <c r="S183" s="177"/>
      <c r="T183" s="177"/>
      <c r="U183" s="177"/>
      <c r="V183" s="177"/>
      <c r="W183" s="177"/>
      <c r="X183" s="175" t="s">
        <v>232</v>
      </c>
      <c r="Y183" s="175" t="s">
        <v>233</v>
      </c>
      <c r="Z183" s="177"/>
      <c r="AA183" s="177"/>
      <c r="AB183" s="177"/>
      <c r="AC183" s="196" t="s">
        <v>231</v>
      </c>
      <c r="AD183" s="40"/>
      <c r="AE183" s="12"/>
      <c r="AF183" s="12"/>
      <c r="AG183" s="200"/>
      <c r="AH183" s="80"/>
      <c r="AI183" s="12"/>
      <c r="AJ183" s="12"/>
      <c r="AK183" s="12"/>
      <c r="AL183" s="80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1:60" s="13" customFormat="1" ht="13.5">
      <c r="A184" s="42"/>
      <c r="B184" s="41"/>
      <c r="C184" s="41"/>
      <c r="D184" s="90"/>
      <c r="E184" s="41">
        <v>76</v>
      </c>
      <c r="F184" s="41"/>
      <c r="G184" s="91" t="s">
        <v>175</v>
      </c>
      <c r="H184" s="41"/>
      <c r="I184" s="41"/>
      <c r="J184" s="174" t="s">
        <v>275</v>
      </c>
      <c r="K184" s="174"/>
      <c r="L184" s="174" t="s">
        <v>276</v>
      </c>
      <c r="M184" s="174"/>
      <c r="N184" s="174" t="s">
        <v>277</v>
      </c>
      <c r="O184" s="174"/>
      <c r="P184" s="176" t="s">
        <v>286</v>
      </c>
      <c r="Q184" s="176"/>
      <c r="R184" s="176" t="s">
        <v>279</v>
      </c>
      <c r="S184" s="176"/>
      <c r="T184" s="176" t="s">
        <v>287</v>
      </c>
      <c r="U184" s="176"/>
      <c r="V184" s="176" t="s">
        <v>288</v>
      </c>
      <c r="W184" s="176"/>
      <c r="X184" s="174" t="s">
        <v>289</v>
      </c>
      <c r="Y184" s="174"/>
      <c r="Z184" s="176" t="s">
        <v>283</v>
      </c>
      <c r="AA184" s="176"/>
      <c r="AB184" s="176" t="s">
        <v>35</v>
      </c>
      <c r="AC184" s="176"/>
      <c r="AD184" s="40"/>
      <c r="AE184" s="12"/>
      <c r="AF184" s="12"/>
      <c r="AG184" s="200"/>
      <c r="AH184" s="80"/>
      <c r="AI184" s="12"/>
      <c r="AJ184" s="12"/>
      <c r="AK184" s="12"/>
      <c r="AL184" s="80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1:60" s="13" customFormat="1" ht="13.5">
      <c r="A185" s="42">
        <f t="shared" si="35"/>
        <v>221</v>
      </c>
      <c r="B185" s="41">
        <f aca="true" t="shared" si="116" ref="B185:B192">COUNTIF(D$5:D$70,D185)</f>
        <v>0</v>
      </c>
      <c r="C185" s="41"/>
      <c r="D185" s="90">
        <v>601</v>
      </c>
      <c r="E185" s="41">
        <v>77</v>
      </c>
      <c r="F185" s="116" t="s">
        <v>199</v>
      </c>
      <c r="G185" s="91" t="s">
        <v>176</v>
      </c>
      <c r="H185" s="41">
        <v>2</v>
      </c>
      <c r="I185" s="41">
        <v>22.5</v>
      </c>
      <c r="J185" s="42">
        <f aca="true" t="shared" si="117" ref="J185:J192">IF($AG185="ok",IF($AD185=J$106,$H185,""),"-")</f>
      </c>
      <c r="K185" s="42">
        <f aca="true" t="shared" si="118" ref="K185:K192">IF($AG185="ok",IF($AD185=K$106,$I185,""),"-")</f>
      </c>
      <c r="L185" s="42">
        <f aca="true" t="shared" si="119" ref="L185:L192">IF($AG185="ok",IF($AD185=L$106,$H185,""),"-")</f>
      </c>
      <c r="M185" s="42">
        <f aca="true" t="shared" si="120" ref="M185:M192">IF($AG185="ok",IF($AD185=M$106,$I185,""),"-")</f>
      </c>
      <c r="N185" s="42">
        <f aca="true" t="shared" si="121" ref="N185:N192">IF($AG185="ok",IF($AD185=N$106,$H185,""),"-")</f>
      </c>
      <c r="O185" s="42">
        <f aca="true" t="shared" si="122" ref="O185:O192">IF($AG185="ok",IF($AD185=O$106,$I185,""),"-")</f>
      </c>
      <c r="P185" s="42">
        <f aca="true" t="shared" si="123" ref="P185:P192">IF($AG185="ok",IF($AD185=P$106,$H185,""),"-")</f>
        <v>2</v>
      </c>
      <c r="Q185" s="42">
        <f aca="true" t="shared" si="124" ref="Q185:Q192">IF($AG185="ok",IF($AD185=Q$106,$I185,""),"-")</f>
        <v>22.5</v>
      </c>
      <c r="R185" s="42">
        <f aca="true" t="shared" si="125" ref="R185:R192">IF($AG185="ok",IF($AD185=R$106,$H185,""),"-")</f>
      </c>
      <c r="S185" s="42">
        <f aca="true" t="shared" si="126" ref="S185:S192">IF($AG185="ok",IF($AD185=S$106,$I185,""),"-")</f>
      </c>
      <c r="T185" s="42">
        <f aca="true" t="shared" si="127" ref="T185:T192">IF($AG185="ok",IF($AD185=T$106,$H185,""),"-")</f>
      </c>
      <c r="U185" s="42">
        <f aca="true" t="shared" si="128" ref="U185:U192">IF($AG185="ok",IF($AD185=U$106,$I185,""),"-")</f>
      </c>
      <c r="V185" s="42">
        <f aca="true" t="shared" si="129" ref="V185:V192">IF($AG185="ok",IF($AD185=V$106,$H185,""),"-")</f>
      </c>
      <c r="W185" s="42">
        <f aca="true" t="shared" si="130" ref="W185:W192">IF($AG185="ok",IF($AD185=W$106,$I185,""),"-")</f>
      </c>
      <c r="X185" s="42">
        <f aca="true" t="shared" si="131" ref="X185:X192">IF($AG185="ok",IF($AD185=X$106,$H185,""),"-")</f>
      </c>
      <c r="Y185" s="42">
        <f aca="true" t="shared" si="132" ref="Y185:Y192">IF($AG185="ok",IF($AD185=Y$106,$I185,""),"-")</f>
      </c>
      <c r="Z185" s="42">
        <f aca="true" t="shared" si="133" ref="Z185:Z192">IF($AG185="ok",IF($AD185=Z$106,$H185,""),"-")</f>
      </c>
      <c r="AA185" s="42">
        <f aca="true" t="shared" si="134" ref="AA185:AA192">IF($AG185="ok",IF($AD185=AA$106,$I185,""),"-")</f>
      </c>
      <c r="AB185" s="40"/>
      <c r="AC185" s="40"/>
      <c r="AD185" s="189">
        <v>4</v>
      </c>
      <c r="AE185" s="12" t="s">
        <v>337</v>
      </c>
      <c r="AF185" s="12"/>
      <c r="AG185" s="198" t="str">
        <f aca="true" t="shared" si="135" ref="AG185:AG192">IF(FIND(AD185,AE185&amp;"0123456789",1)&gt;FIND("]",AE185&amp;"]",1),"注意区分指定","ok")</f>
        <v>ok</v>
      </c>
      <c r="AH185" s="91" t="s">
        <v>175</v>
      </c>
      <c r="AI185" s="12"/>
      <c r="AJ185" s="12"/>
      <c r="AK185" s="12"/>
      <c r="AL185" s="80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1:60" s="13" customFormat="1" ht="13.5">
      <c r="A186" s="42">
        <f t="shared" si="35"/>
        <v>152</v>
      </c>
      <c r="B186" s="41">
        <f t="shared" si="116"/>
        <v>0</v>
      </c>
      <c r="C186" s="41"/>
      <c r="D186" s="90">
        <v>602</v>
      </c>
      <c r="E186" s="41">
        <v>78</v>
      </c>
      <c r="F186" s="115" t="s">
        <v>196</v>
      </c>
      <c r="G186" s="91" t="s">
        <v>177</v>
      </c>
      <c r="H186" s="41">
        <v>2</v>
      </c>
      <c r="I186" s="41">
        <v>22.5</v>
      </c>
      <c r="J186" s="42">
        <f t="shared" si="117"/>
      </c>
      <c r="K186" s="42">
        <f t="shared" si="118"/>
      </c>
      <c r="L186" s="42">
        <f t="shared" si="119"/>
      </c>
      <c r="M186" s="42">
        <f t="shared" si="120"/>
      </c>
      <c r="N186" s="42">
        <f t="shared" si="121"/>
      </c>
      <c r="O186" s="42">
        <f t="shared" si="122"/>
      </c>
      <c r="P186" s="42">
        <f t="shared" si="123"/>
        <v>2</v>
      </c>
      <c r="Q186" s="42">
        <f t="shared" si="124"/>
        <v>22.5</v>
      </c>
      <c r="R186" s="42">
        <f t="shared" si="125"/>
      </c>
      <c r="S186" s="42">
        <f t="shared" si="126"/>
      </c>
      <c r="T186" s="42">
        <f t="shared" si="127"/>
      </c>
      <c r="U186" s="42">
        <f t="shared" si="128"/>
      </c>
      <c r="V186" s="42">
        <f t="shared" si="129"/>
      </c>
      <c r="W186" s="42">
        <f t="shared" si="130"/>
      </c>
      <c r="X186" s="42">
        <f t="shared" si="131"/>
      </c>
      <c r="Y186" s="42">
        <f t="shared" si="132"/>
      </c>
      <c r="Z186" s="42">
        <f t="shared" si="133"/>
      </c>
      <c r="AA186" s="42">
        <f t="shared" si="134"/>
      </c>
      <c r="AB186" s="40"/>
      <c r="AC186" s="40"/>
      <c r="AD186" s="189">
        <v>4</v>
      </c>
      <c r="AE186" s="12" t="s">
        <v>337</v>
      </c>
      <c r="AF186" s="12"/>
      <c r="AG186" s="198" t="str">
        <f t="shared" si="135"/>
        <v>ok</v>
      </c>
      <c r="AH186" s="91" t="s">
        <v>175</v>
      </c>
      <c r="AI186" s="12"/>
      <c r="AJ186" s="12"/>
      <c r="AK186" s="12"/>
      <c r="AL186" s="80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1:60" s="13" customFormat="1" ht="13.5">
      <c r="A187" s="42">
        <f t="shared" si="35"/>
        <v>241</v>
      </c>
      <c r="B187" s="41">
        <f t="shared" si="116"/>
        <v>0</v>
      </c>
      <c r="C187" s="41"/>
      <c r="D187" s="90">
        <v>621</v>
      </c>
      <c r="E187" s="41">
        <v>79</v>
      </c>
      <c r="F187" s="116" t="s">
        <v>204</v>
      </c>
      <c r="G187" s="91" t="s">
        <v>178</v>
      </c>
      <c r="H187" s="41">
        <v>2</v>
      </c>
      <c r="I187" s="41">
        <v>22.5</v>
      </c>
      <c r="J187" s="42">
        <f t="shared" si="117"/>
      </c>
      <c r="K187" s="42">
        <f t="shared" si="118"/>
      </c>
      <c r="L187" s="42">
        <f t="shared" si="119"/>
      </c>
      <c r="M187" s="42">
        <f t="shared" si="120"/>
      </c>
      <c r="N187" s="42">
        <f t="shared" si="121"/>
      </c>
      <c r="O187" s="42">
        <f t="shared" si="122"/>
      </c>
      <c r="P187" s="42">
        <f t="shared" si="123"/>
      </c>
      <c r="Q187" s="42">
        <f t="shared" si="124"/>
      </c>
      <c r="R187" s="42">
        <f t="shared" si="125"/>
      </c>
      <c r="S187" s="42">
        <f t="shared" si="126"/>
      </c>
      <c r="T187" s="42">
        <f t="shared" si="127"/>
        <v>2</v>
      </c>
      <c r="U187" s="42">
        <f t="shared" si="128"/>
        <v>22.5</v>
      </c>
      <c r="V187" s="42">
        <f t="shared" si="129"/>
      </c>
      <c r="W187" s="42">
        <f t="shared" si="130"/>
      </c>
      <c r="X187" s="42">
        <f t="shared" si="131"/>
      </c>
      <c r="Y187" s="42">
        <f t="shared" si="132"/>
      </c>
      <c r="Z187" s="42">
        <f t="shared" si="133"/>
      </c>
      <c r="AA187" s="42">
        <f t="shared" si="134"/>
      </c>
      <c r="AB187" s="40"/>
      <c r="AC187" s="40"/>
      <c r="AD187" s="189">
        <v>6</v>
      </c>
      <c r="AE187" s="12" t="s">
        <v>339</v>
      </c>
      <c r="AF187" s="12"/>
      <c r="AG187" s="198" t="str">
        <f t="shared" si="135"/>
        <v>ok</v>
      </c>
      <c r="AH187" s="91" t="s">
        <v>175</v>
      </c>
      <c r="AI187" s="12"/>
      <c r="AJ187" s="12"/>
      <c r="AK187" s="12"/>
      <c r="AL187" s="80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1:60" s="13" customFormat="1" ht="13.5">
      <c r="A188" s="42">
        <f t="shared" si="35"/>
        <v>252</v>
      </c>
      <c r="B188" s="41">
        <f t="shared" si="116"/>
        <v>0</v>
      </c>
      <c r="C188" s="41"/>
      <c r="D188" s="90">
        <v>622</v>
      </c>
      <c r="E188" s="41">
        <v>80</v>
      </c>
      <c r="F188" s="115" t="s">
        <v>205</v>
      </c>
      <c r="G188" s="91" t="s">
        <v>179</v>
      </c>
      <c r="H188" s="41">
        <v>2</v>
      </c>
      <c r="I188" s="41">
        <v>22.5</v>
      </c>
      <c r="J188" s="42">
        <f t="shared" si="117"/>
      </c>
      <c r="K188" s="42">
        <f t="shared" si="118"/>
      </c>
      <c r="L188" s="42">
        <f t="shared" si="119"/>
      </c>
      <c r="M188" s="42">
        <f t="shared" si="120"/>
      </c>
      <c r="N188" s="42">
        <f t="shared" si="121"/>
      </c>
      <c r="O188" s="42">
        <f t="shared" si="122"/>
      </c>
      <c r="P188" s="42">
        <f t="shared" si="123"/>
      </c>
      <c r="Q188" s="42">
        <f t="shared" si="124"/>
      </c>
      <c r="R188" s="42">
        <f t="shared" si="125"/>
      </c>
      <c r="S188" s="42">
        <f t="shared" si="126"/>
      </c>
      <c r="T188" s="42">
        <f t="shared" si="127"/>
        <v>2</v>
      </c>
      <c r="U188" s="42">
        <f t="shared" si="128"/>
        <v>22.5</v>
      </c>
      <c r="V188" s="42">
        <f t="shared" si="129"/>
      </c>
      <c r="W188" s="42">
        <f t="shared" si="130"/>
      </c>
      <c r="X188" s="42">
        <f t="shared" si="131"/>
      </c>
      <c r="Y188" s="42">
        <f t="shared" si="132"/>
      </c>
      <c r="Z188" s="42">
        <f t="shared" si="133"/>
      </c>
      <c r="AA188" s="42">
        <f t="shared" si="134"/>
      </c>
      <c r="AB188" s="40"/>
      <c r="AC188" s="40"/>
      <c r="AD188" s="189">
        <v>6</v>
      </c>
      <c r="AE188" s="12" t="s">
        <v>339</v>
      </c>
      <c r="AF188" s="12"/>
      <c r="AG188" s="198" t="str">
        <f t="shared" si="135"/>
        <v>ok</v>
      </c>
      <c r="AH188" s="91" t="s">
        <v>175</v>
      </c>
      <c r="AI188" s="12"/>
      <c r="AJ188" s="12"/>
      <c r="AK188" s="12"/>
      <c r="AL188" s="80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1:60" s="13" customFormat="1" ht="13.5">
      <c r="A189" s="42">
        <f t="shared" si="35"/>
        <v>222</v>
      </c>
      <c r="B189" s="41">
        <f t="shared" si="116"/>
        <v>0</v>
      </c>
      <c r="C189" s="41"/>
      <c r="D189" s="90">
        <v>623</v>
      </c>
      <c r="E189" s="41">
        <v>81</v>
      </c>
      <c r="F189" s="115" t="s">
        <v>200</v>
      </c>
      <c r="G189" s="91" t="s">
        <v>180</v>
      </c>
      <c r="H189" s="41">
        <v>2</v>
      </c>
      <c r="I189" s="41">
        <v>22.5</v>
      </c>
      <c r="J189" s="42">
        <f t="shared" si="117"/>
      </c>
      <c r="K189" s="42">
        <f t="shared" si="118"/>
      </c>
      <c r="L189" s="42">
        <f t="shared" si="119"/>
      </c>
      <c r="M189" s="42">
        <f t="shared" si="120"/>
      </c>
      <c r="N189" s="42">
        <f t="shared" si="121"/>
      </c>
      <c r="O189" s="42">
        <f t="shared" si="122"/>
      </c>
      <c r="P189" s="42">
        <f t="shared" si="123"/>
      </c>
      <c r="Q189" s="42">
        <f t="shared" si="124"/>
      </c>
      <c r="R189" s="42">
        <f t="shared" si="125"/>
      </c>
      <c r="S189" s="42">
        <f t="shared" si="126"/>
      </c>
      <c r="T189" s="42">
        <f t="shared" si="127"/>
        <v>2</v>
      </c>
      <c r="U189" s="42">
        <f t="shared" si="128"/>
        <v>22.5</v>
      </c>
      <c r="V189" s="42">
        <f t="shared" si="129"/>
      </c>
      <c r="W189" s="42">
        <f t="shared" si="130"/>
      </c>
      <c r="X189" s="42">
        <f t="shared" si="131"/>
      </c>
      <c r="Y189" s="42">
        <f t="shared" si="132"/>
      </c>
      <c r="Z189" s="42">
        <f t="shared" si="133"/>
      </c>
      <c r="AA189" s="42">
        <f t="shared" si="134"/>
      </c>
      <c r="AB189" s="40"/>
      <c r="AC189" s="40"/>
      <c r="AD189" s="189">
        <v>6</v>
      </c>
      <c r="AE189" s="12" t="s">
        <v>339</v>
      </c>
      <c r="AF189" s="12"/>
      <c r="AG189" s="198" t="str">
        <f t="shared" si="135"/>
        <v>ok</v>
      </c>
      <c r="AH189" s="91" t="s">
        <v>175</v>
      </c>
      <c r="AI189" s="12"/>
      <c r="AJ189" s="12"/>
      <c r="AK189" s="12"/>
      <c r="AL189" s="80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1:60" s="13" customFormat="1" ht="13.5">
      <c r="A190" s="42">
        <f t="shared" si="35"/>
        <v>251</v>
      </c>
      <c r="B190" s="41">
        <f t="shared" si="116"/>
        <v>0</v>
      </c>
      <c r="C190" s="41"/>
      <c r="D190" s="90">
        <v>624</v>
      </c>
      <c r="E190" s="41">
        <v>82</v>
      </c>
      <c r="F190" s="116" t="s">
        <v>206</v>
      </c>
      <c r="G190" s="91" t="s">
        <v>181</v>
      </c>
      <c r="H190" s="41">
        <v>2</v>
      </c>
      <c r="I190" s="41">
        <v>22.5</v>
      </c>
      <c r="J190" s="42">
        <f t="shared" si="117"/>
      </c>
      <c r="K190" s="42">
        <f t="shared" si="118"/>
      </c>
      <c r="L190" s="42">
        <f t="shared" si="119"/>
      </c>
      <c r="M190" s="42">
        <f t="shared" si="120"/>
      </c>
      <c r="N190" s="42">
        <f t="shared" si="121"/>
      </c>
      <c r="O190" s="42">
        <f t="shared" si="122"/>
      </c>
      <c r="P190" s="42">
        <f t="shared" si="123"/>
      </c>
      <c r="Q190" s="42">
        <f t="shared" si="124"/>
      </c>
      <c r="R190" s="42">
        <f t="shared" si="125"/>
      </c>
      <c r="S190" s="42">
        <f t="shared" si="126"/>
      </c>
      <c r="T190" s="42">
        <f t="shared" si="127"/>
        <v>2</v>
      </c>
      <c r="U190" s="42">
        <f t="shared" si="128"/>
        <v>22.5</v>
      </c>
      <c r="V190" s="42">
        <f t="shared" si="129"/>
      </c>
      <c r="W190" s="42">
        <f t="shared" si="130"/>
      </c>
      <c r="X190" s="42">
        <f t="shared" si="131"/>
      </c>
      <c r="Y190" s="42">
        <f t="shared" si="132"/>
      </c>
      <c r="Z190" s="42">
        <f t="shared" si="133"/>
      </c>
      <c r="AA190" s="42">
        <f t="shared" si="134"/>
      </c>
      <c r="AB190" s="40"/>
      <c r="AC190" s="40"/>
      <c r="AD190" s="189">
        <v>6</v>
      </c>
      <c r="AE190" s="12" t="s">
        <v>339</v>
      </c>
      <c r="AF190" s="12"/>
      <c r="AG190" s="198" t="str">
        <f t="shared" si="135"/>
        <v>ok</v>
      </c>
      <c r="AH190" s="91" t="s">
        <v>175</v>
      </c>
      <c r="AI190" s="12"/>
      <c r="AJ190" s="12"/>
      <c r="AK190" s="12"/>
      <c r="AL190" s="80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1:60" s="13" customFormat="1" ht="13.5">
      <c r="A191" s="42">
        <f t="shared" si="35"/>
        <v>242</v>
      </c>
      <c r="B191" s="41">
        <f t="shared" si="116"/>
        <v>0</v>
      </c>
      <c r="C191" s="41"/>
      <c r="D191" s="90">
        <v>625</v>
      </c>
      <c r="E191" s="41">
        <v>83</v>
      </c>
      <c r="F191" s="115" t="s">
        <v>203</v>
      </c>
      <c r="G191" s="91" t="s">
        <v>182</v>
      </c>
      <c r="H191" s="41">
        <v>2</v>
      </c>
      <c r="I191" s="41">
        <v>22.5</v>
      </c>
      <c r="J191" s="42">
        <f t="shared" si="117"/>
      </c>
      <c r="K191" s="42">
        <f t="shared" si="118"/>
      </c>
      <c r="L191" s="42">
        <f t="shared" si="119"/>
      </c>
      <c r="M191" s="42">
        <f t="shared" si="120"/>
      </c>
      <c r="N191" s="42">
        <f t="shared" si="121"/>
      </c>
      <c r="O191" s="42">
        <f t="shared" si="122"/>
      </c>
      <c r="P191" s="42">
        <f t="shared" si="123"/>
      </c>
      <c r="Q191" s="42">
        <f t="shared" si="124"/>
      </c>
      <c r="R191" s="42">
        <f t="shared" si="125"/>
      </c>
      <c r="S191" s="42">
        <f t="shared" si="126"/>
      </c>
      <c r="T191" s="42">
        <f t="shared" si="127"/>
        <v>2</v>
      </c>
      <c r="U191" s="42">
        <f t="shared" si="128"/>
        <v>22.5</v>
      </c>
      <c r="V191" s="42">
        <f t="shared" si="129"/>
      </c>
      <c r="W191" s="42">
        <f t="shared" si="130"/>
      </c>
      <c r="X191" s="42">
        <f t="shared" si="131"/>
      </c>
      <c r="Y191" s="42">
        <f t="shared" si="132"/>
      </c>
      <c r="Z191" s="42">
        <f t="shared" si="133"/>
      </c>
      <c r="AA191" s="42">
        <f t="shared" si="134"/>
      </c>
      <c r="AB191" s="40"/>
      <c r="AC191" s="40"/>
      <c r="AD191" s="189">
        <v>6</v>
      </c>
      <c r="AE191" s="12" t="s">
        <v>339</v>
      </c>
      <c r="AF191" s="12"/>
      <c r="AG191" s="198" t="str">
        <f t="shared" si="135"/>
        <v>ok</v>
      </c>
      <c r="AH191" s="91" t="s">
        <v>175</v>
      </c>
      <c r="AI191" s="12"/>
      <c r="AJ191" s="12"/>
      <c r="AK191" s="12"/>
      <c r="AL191" s="80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1:60" s="13" customFormat="1" ht="13.5">
      <c r="A192" s="42">
        <f t="shared" si="35"/>
        <v>141</v>
      </c>
      <c r="B192" s="41">
        <f t="shared" si="116"/>
        <v>0</v>
      </c>
      <c r="C192" s="41"/>
      <c r="D192" s="90">
        <v>631</v>
      </c>
      <c r="E192" s="41">
        <v>84</v>
      </c>
      <c r="F192" s="116" t="s">
        <v>193</v>
      </c>
      <c r="G192" s="91" t="s">
        <v>183</v>
      </c>
      <c r="H192" s="41">
        <v>2</v>
      </c>
      <c r="I192" s="41">
        <v>22.5</v>
      </c>
      <c r="J192" s="42">
        <f t="shared" si="117"/>
      </c>
      <c r="K192" s="42">
        <f t="shared" si="118"/>
      </c>
      <c r="L192" s="42">
        <f t="shared" si="119"/>
      </c>
      <c r="M192" s="42">
        <f t="shared" si="120"/>
      </c>
      <c r="N192" s="42">
        <f t="shared" si="121"/>
      </c>
      <c r="O192" s="42">
        <f t="shared" si="122"/>
      </c>
      <c r="P192" s="42">
        <f t="shared" si="123"/>
      </c>
      <c r="Q192" s="42">
        <f t="shared" si="124"/>
      </c>
      <c r="R192" s="42">
        <f t="shared" si="125"/>
      </c>
      <c r="S192" s="42">
        <f t="shared" si="126"/>
      </c>
      <c r="T192" s="42">
        <f t="shared" si="127"/>
      </c>
      <c r="U192" s="42">
        <f t="shared" si="128"/>
      </c>
      <c r="V192" s="42">
        <f t="shared" si="129"/>
        <v>2</v>
      </c>
      <c r="W192" s="42">
        <f t="shared" si="130"/>
        <v>22.5</v>
      </c>
      <c r="X192" s="42">
        <f t="shared" si="131"/>
      </c>
      <c r="Y192" s="42">
        <f t="shared" si="132"/>
      </c>
      <c r="Z192" s="42">
        <f t="shared" si="133"/>
      </c>
      <c r="AA192" s="42">
        <f t="shared" si="134"/>
      </c>
      <c r="AB192" s="40"/>
      <c r="AC192" s="40"/>
      <c r="AD192" s="189">
        <v>7</v>
      </c>
      <c r="AE192" s="12" t="s">
        <v>340</v>
      </c>
      <c r="AF192" s="12"/>
      <c r="AG192" s="198" t="str">
        <f t="shared" si="135"/>
        <v>ok</v>
      </c>
      <c r="AH192" s="91" t="s">
        <v>175</v>
      </c>
      <c r="AI192" s="12"/>
      <c r="AJ192" s="12"/>
      <c r="AK192" s="12"/>
      <c r="AL192" s="80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1:60" s="13" customFormat="1" ht="13.5">
      <c r="A193" s="42"/>
      <c r="B193" s="41">
        <f>COUNTIF(D$5:D$70,D193)</f>
        <v>1</v>
      </c>
      <c r="C193" s="41"/>
      <c r="D193" s="90" t="s">
        <v>186</v>
      </c>
      <c r="E193" s="41">
        <v>85</v>
      </c>
      <c r="F193" s="41"/>
      <c r="G193" s="81" t="s">
        <v>184</v>
      </c>
      <c r="H193" s="41"/>
      <c r="I193" s="41"/>
      <c r="J193" s="42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12"/>
      <c r="AG193" s="200"/>
      <c r="AH193" s="80"/>
      <c r="AI193" s="12"/>
      <c r="AJ193" s="12"/>
      <c r="AK193" s="12"/>
      <c r="AL193" s="80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1:60" s="13" customFormat="1" ht="13.5">
      <c r="A194" s="42"/>
      <c r="B194" s="41"/>
      <c r="C194" s="41"/>
      <c r="D194" s="41"/>
      <c r="E194" s="41"/>
      <c r="F194" s="41"/>
      <c r="G194" s="81"/>
      <c r="H194" s="41"/>
      <c r="I194" s="42"/>
      <c r="J194" s="42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12"/>
      <c r="AG194" s="200"/>
      <c r="AH194" s="80"/>
      <c r="AI194" s="12"/>
      <c r="AJ194" s="12"/>
      <c r="AK194" s="12"/>
      <c r="AL194" s="80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1:60" s="13" customFormat="1" ht="13.5">
      <c r="A195" s="42"/>
      <c r="B195" s="41"/>
      <c r="C195" s="41"/>
      <c r="D195" s="41"/>
      <c r="E195" s="41"/>
      <c r="F195" s="41"/>
      <c r="G195" s="81"/>
      <c r="H195" s="41"/>
      <c r="I195" s="42"/>
      <c r="J195" s="42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12"/>
      <c r="AG195" s="200"/>
      <c r="AH195" s="80"/>
      <c r="AI195" s="12"/>
      <c r="AJ195" s="12"/>
      <c r="AK195" s="12"/>
      <c r="AL195" s="80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1:60" s="13" customFormat="1" ht="13.5">
      <c r="A196" s="42"/>
      <c r="B196" s="41"/>
      <c r="C196" s="41"/>
      <c r="D196" s="41"/>
      <c r="E196" s="41"/>
      <c r="F196" s="41"/>
      <c r="G196" s="81"/>
      <c r="H196" s="41"/>
      <c r="I196" s="42"/>
      <c r="J196" s="42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12"/>
      <c r="AG196" s="200"/>
      <c r="AH196" s="80"/>
      <c r="AI196" s="12"/>
      <c r="AJ196" s="12"/>
      <c r="AK196" s="12"/>
      <c r="AL196" s="80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1:60" s="13" customFormat="1" ht="13.5">
      <c r="A197" s="42"/>
      <c r="B197" s="41"/>
      <c r="C197" s="41"/>
      <c r="D197" s="41"/>
      <c r="E197" s="41"/>
      <c r="F197" s="41"/>
      <c r="G197" s="81"/>
      <c r="H197" s="41"/>
      <c r="I197" s="42"/>
      <c r="J197" s="42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12"/>
      <c r="AG197" s="200"/>
      <c r="AH197" s="80"/>
      <c r="AI197" s="12"/>
      <c r="AJ197" s="12"/>
      <c r="AK197" s="12"/>
      <c r="AL197" s="80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1:60" s="13" customFormat="1" ht="13.5">
      <c r="A198" s="42"/>
      <c r="B198" s="41"/>
      <c r="C198" s="41"/>
      <c r="D198" s="41"/>
      <c r="E198" s="41"/>
      <c r="F198" s="41"/>
      <c r="G198" s="81"/>
      <c r="H198" s="41"/>
      <c r="I198" s="42"/>
      <c r="J198" s="42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12"/>
      <c r="AG198" s="200"/>
      <c r="AH198" s="80"/>
      <c r="AI198" s="12"/>
      <c r="AJ198" s="12"/>
      <c r="AK198" s="12"/>
      <c r="AL198" s="80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1:60" s="13" customFormat="1" ht="13.5">
      <c r="A199" s="42"/>
      <c r="B199" s="41"/>
      <c r="C199" s="41"/>
      <c r="D199" s="41"/>
      <c r="E199" s="41"/>
      <c r="F199" s="41"/>
      <c r="G199" s="81"/>
      <c r="H199" s="41"/>
      <c r="I199" s="42"/>
      <c r="J199" s="42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12"/>
      <c r="AG199" s="200"/>
      <c r="AH199" s="80"/>
      <c r="AI199" s="12"/>
      <c r="AJ199" s="12"/>
      <c r="AK199" s="12"/>
      <c r="AL199" s="80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1:60" s="13" customFormat="1" ht="13.5">
      <c r="A200" s="42"/>
      <c r="B200" s="41" t="s">
        <v>268</v>
      </c>
      <c r="C200" s="41"/>
      <c r="D200" s="41"/>
      <c r="E200" s="41"/>
      <c r="F200" s="41"/>
      <c r="G200" s="81"/>
      <c r="H200" s="41"/>
      <c r="I200" s="42"/>
      <c r="J200" s="42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12"/>
      <c r="AG200" s="200"/>
      <c r="AH200" s="80"/>
      <c r="AI200" s="12"/>
      <c r="AJ200" s="12"/>
      <c r="AK200" s="12"/>
      <c r="AL200" s="80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1:60" s="13" customFormat="1" ht="13.5">
      <c r="A201" s="42"/>
      <c r="B201" s="41" t="s">
        <v>269</v>
      </c>
      <c r="C201" s="41"/>
      <c r="D201" s="41"/>
      <c r="E201" s="41"/>
      <c r="F201" s="41"/>
      <c r="G201" s="81" t="s">
        <v>215</v>
      </c>
      <c r="H201" s="41"/>
      <c r="I201" s="42"/>
      <c r="J201" s="42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12"/>
      <c r="AG201" s="200"/>
      <c r="AH201" s="80"/>
      <c r="AI201" s="12"/>
      <c r="AJ201" s="12"/>
      <c r="AK201" s="12"/>
      <c r="AL201" s="80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1:60" s="13" customFormat="1" ht="13.5">
      <c r="A202" s="42"/>
      <c r="B202" s="41" t="s">
        <v>270</v>
      </c>
      <c r="C202" s="41"/>
      <c r="D202" s="41"/>
      <c r="E202" s="41"/>
      <c r="F202" s="41"/>
      <c r="G202" s="81"/>
      <c r="H202" s="41"/>
      <c r="I202" s="42"/>
      <c r="J202" s="174" t="s">
        <v>230</v>
      </c>
      <c r="K202" s="175"/>
      <c r="L202" s="175"/>
      <c r="M202" s="175"/>
      <c r="N202" s="175"/>
      <c r="O202" s="175"/>
      <c r="P202" s="176" t="s">
        <v>234</v>
      </c>
      <c r="Q202" s="177"/>
      <c r="R202" s="177"/>
      <c r="S202" s="177"/>
      <c r="T202" s="177"/>
      <c r="U202" s="177"/>
      <c r="V202" s="177"/>
      <c r="W202" s="177"/>
      <c r="X202" s="175" t="s">
        <v>232</v>
      </c>
      <c r="Y202" s="175" t="s">
        <v>233</v>
      </c>
      <c r="Z202" s="177"/>
      <c r="AA202" s="177"/>
      <c r="AB202" s="177"/>
      <c r="AC202" s="196" t="s">
        <v>231</v>
      </c>
      <c r="AD202" s="40"/>
      <c r="AE202" s="40"/>
      <c r="AF202" s="12"/>
      <c r="AG202" s="200"/>
      <c r="AH202" s="80"/>
      <c r="AI202" s="12"/>
      <c r="AJ202" s="12"/>
      <c r="AK202" s="12"/>
      <c r="AL202" s="80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1:60" s="13" customFormat="1" ht="13.5">
      <c r="A203" s="42" t="s">
        <v>214</v>
      </c>
      <c r="B203" s="41" t="s">
        <v>271</v>
      </c>
      <c r="C203" s="41"/>
      <c r="D203" s="41"/>
      <c r="E203" s="41">
        <v>95</v>
      </c>
      <c r="F203" s="41"/>
      <c r="G203" s="81"/>
      <c r="H203" s="41"/>
      <c r="I203" s="42"/>
      <c r="J203" s="174" t="s">
        <v>275</v>
      </c>
      <c r="K203" s="174"/>
      <c r="L203" s="174" t="s">
        <v>276</v>
      </c>
      <c r="M203" s="174"/>
      <c r="N203" s="174" t="s">
        <v>277</v>
      </c>
      <c r="O203" s="174"/>
      <c r="P203" s="176" t="s">
        <v>286</v>
      </c>
      <c r="Q203" s="176"/>
      <c r="R203" s="176" t="s">
        <v>279</v>
      </c>
      <c r="S203" s="176"/>
      <c r="T203" s="176" t="s">
        <v>287</v>
      </c>
      <c r="U203" s="176"/>
      <c r="V203" s="176" t="s">
        <v>288</v>
      </c>
      <c r="W203" s="176"/>
      <c r="X203" s="174" t="s">
        <v>289</v>
      </c>
      <c r="Y203" s="174"/>
      <c r="Z203" s="176" t="s">
        <v>283</v>
      </c>
      <c r="AA203" s="176"/>
      <c r="AB203" s="176" t="s">
        <v>35</v>
      </c>
      <c r="AC203" s="176"/>
      <c r="AD203" s="40"/>
      <c r="AE203" s="40"/>
      <c r="AF203" s="12"/>
      <c r="AG203" s="200"/>
      <c r="AH203" s="80"/>
      <c r="AI203" s="12"/>
      <c r="AJ203" s="12"/>
      <c r="AK203" s="12"/>
      <c r="AL203" s="80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1:33" ht="13.5">
      <c r="A204" s="42">
        <v>1</v>
      </c>
      <c r="B204" s="41">
        <v>0</v>
      </c>
      <c r="C204" s="41"/>
      <c r="D204" s="201">
        <v>91</v>
      </c>
      <c r="E204" s="41">
        <v>1</v>
      </c>
      <c r="F204" s="201"/>
      <c r="G204" s="91" t="s">
        <v>401</v>
      </c>
      <c r="H204" s="41">
        <v>2</v>
      </c>
      <c r="I204" s="41">
        <v>22.5</v>
      </c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0"/>
      <c r="AC204" s="40"/>
      <c r="AD204" s="40">
        <v>9</v>
      </c>
      <c r="AE204" s="40" t="s">
        <v>361</v>
      </c>
      <c r="AG204" s="198" t="s">
        <v>362</v>
      </c>
    </row>
    <row r="205" spans="1:60" s="13" customFormat="1" ht="13.5">
      <c r="A205" s="42">
        <v>2</v>
      </c>
      <c r="B205" s="41">
        <v>0</v>
      </c>
      <c r="C205" s="41"/>
      <c r="D205" s="201">
        <v>92</v>
      </c>
      <c r="E205" s="41">
        <v>2</v>
      </c>
      <c r="F205" s="201"/>
      <c r="G205" s="91" t="s">
        <v>402</v>
      </c>
      <c r="H205" s="41">
        <v>2</v>
      </c>
      <c r="I205" s="41">
        <v>22.5</v>
      </c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0"/>
      <c r="AC205" s="40"/>
      <c r="AD205" s="40">
        <v>9</v>
      </c>
      <c r="AE205" s="40" t="s">
        <v>361</v>
      </c>
      <c r="AF205" s="12"/>
      <c r="AG205" s="200" t="s">
        <v>362</v>
      </c>
      <c r="AH205" s="80"/>
      <c r="AI205" s="12"/>
      <c r="AJ205" s="12"/>
      <c r="AK205" s="12"/>
      <c r="AL205" s="80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1:33" ht="13.5">
      <c r="A206" s="42">
        <v>111</v>
      </c>
      <c r="B206" s="41">
        <v>1</v>
      </c>
      <c r="C206" s="41"/>
      <c r="D206" s="201">
        <v>232</v>
      </c>
      <c r="E206" s="41">
        <v>21</v>
      </c>
      <c r="F206" s="201" t="s">
        <v>315</v>
      </c>
      <c r="G206" s="91" t="s">
        <v>132</v>
      </c>
      <c r="H206" s="41">
        <v>2</v>
      </c>
      <c r="I206" s="41">
        <v>22.5</v>
      </c>
      <c r="J206" s="42" t="s">
        <v>313</v>
      </c>
      <c r="K206" s="42" t="s">
        <v>313</v>
      </c>
      <c r="L206" s="42">
        <v>2</v>
      </c>
      <c r="M206" s="42">
        <v>22.5</v>
      </c>
      <c r="N206" s="42" t="s">
        <v>313</v>
      </c>
      <c r="O206" s="42" t="s">
        <v>313</v>
      </c>
      <c r="P206" s="42" t="s">
        <v>313</v>
      </c>
      <c r="Q206" s="42" t="s">
        <v>313</v>
      </c>
      <c r="R206" s="42" t="s">
        <v>313</v>
      </c>
      <c r="S206" s="42" t="s">
        <v>313</v>
      </c>
      <c r="T206" s="42" t="s">
        <v>313</v>
      </c>
      <c r="U206" s="42" t="s">
        <v>313</v>
      </c>
      <c r="V206" s="42" t="s">
        <v>313</v>
      </c>
      <c r="W206" s="42" t="s">
        <v>313</v>
      </c>
      <c r="X206" s="42" t="s">
        <v>313</v>
      </c>
      <c r="Y206" s="42" t="s">
        <v>313</v>
      </c>
      <c r="Z206" s="42" t="s">
        <v>313</v>
      </c>
      <c r="AA206" s="42" t="s">
        <v>313</v>
      </c>
      <c r="AB206" s="40"/>
      <c r="AC206" s="40"/>
      <c r="AD206" s="40">
        <v>2</v>
      </c>
      <c r="AE206" s="40" t="s">
        <v>367</v>
      </c>
      <c r="AG206" s="198" t="s">
        <v>362</v>
      </c>
    </row>
    <row r="207" spans="1:33" ht="13.5">
      <c r="A207" s="5">
        <v>111</v>
      </c>
      <c r="B207" s="4">
        <v>0</v>
      </c>
      <c r="D207" s="202">
        <v>235</v>
      </c>
      <c r="E207" s="41">
        <v>24</v>
      </c>
      <c r="F207" s="202" t="s">
        <v>315</v>
      </c>
      <c r="G207" s="59" t="s">
        <v>391</v>
      </c>
      <c r="H207" s="4">
        <v>2</v>
      </c>
      <c r="I207" s="4">
        <v>22.5</v>
      </c>
      <c r="J207" s="5" t="s">
        <v>313</v>
      </c>
      <c r="K207" s="3" t="s">
        <v>313</v>
      </c>
      <c r="L207" s="3">
        <v>2</v>
      </c>
      <c r="M207" s="3">
        <v>22.5</v>
      </c>
      <c r="N207" s="3" t="s">
        <v>313</v>
      </c>
      <c r="O207" s="3" t="s">
        <v>313</v>
      </c>
      <c r="P207" s="3" t="s">
        <v>313</v>
      </c>
      <c r="Q207" s="3" t="s">
        <v>313</v>
      </c>
      <c r="R207" s="3" t="s">
        <v>313</v>
      </c>
      <c r="S207" s="3" t="s">
        <v>313</v>
      </c>
      <c r="T207" s="3" t="s">
        <v>313</v>
      </c>
      <c r="U207" s="3" t="s">
        <v>313</v>
      </c>
      <c r="V207" s="3" t="s">
        <v>313</v>
      </c>
      <c r="W207" s="3" t="s">
        <v>313</v>
      </c>
      <c r="X207" s="3" t="s">
        <v>313</v>
      </c>
      <c r="Y207" s="3" t="s">
        <v>313</v>
      </c>
      <c r="Z207" s="3" t="s">
        <v>313</v>
      </c>
      <c r="AA207" s="3" t="s">
        <v>313</v>
      </c>
      <c r="AD207" s="3">
        <v>2</v>
      </c>
      <c r="AE207" s="3" t="s">
        <v>367</v>
      </c>
      <c r="AG207" s="198" t="s">
        <v>362</v>
      </c>
    </row>
    <row r="208" spans="1:34" ht="13.5">
      <c r="A208" s="5">
        <v>111</v>
      </c>
      <c r="B208" s="4">
        <v>0</v>
      </c>
      <c r="D208" s="202">
        <v>511</v>
      </c>
      <c r="E208" s="41">
        <v>66</v>
      </c>
      <c r="F208" s="202" t="s">
        <v>315</v>
      </c>
      <c r="G208" s="59" t="s">
        <v>167</v>
      </c>
      <c r="H208" s="4">
        <v>2</v>
      </c>
      <c r="I208" s="4">
        <v>22.5</v>
      </c>
      <c r="J208" s="5" t="s">
        <v>313</v>
      </c>
      <c r="K208" s="3" t="s">
        <v>313</v>
      </c>
      <c r="L208" s="3" t="s">
        <v>313</v>
      </c>
      <c r="M208" s="3" t="s">
        <v>313</v>
      </c>
      <c r="N208" s="3" t="s">
        <v>313</v>
      </c>
      <c r="O208" s="3" t="s">
        <v>313</v>
      </c>
      <c r="P208" s="3" t="s">
        <v>313</v>
      </c>
      <c r="Q208" s="3" t="s">
        <v>313</v>
      </c>
      <c r="R208" s="3">
        <v>2</v>
      </c>
      <c r="S208" s="3">
        <v>22.5</v>
      </c>
      <c r="T208" s="3" t="s">
        <v>313</v>
      </c>
      <c r="U208" s="3" t="s">
        <v>313</v>
      </c>
      <c r="V208" s="3" t="s">
        <v>313</v>
      </c>
      <c r="W208" s="3" t="s">
        <v>313</v>
      </c>
      <c r="X208" s="3" t="s">
        <v>313</v>
      </c>
      <c r="Y208" s="3" t="s">
        <v>313</v>
      </c>
      <c r="Z208" s="3" t="s">
        <v>313</v>
      </c>
      <c r="AA208" s="3" t="s">
        <v>313</v>
      </c>
      <c r="AD208" s="3">
        <v>5</v>
      </c>
      <c r="AE208" s="3" t="s">
        <v>381</v>
      </c>
      <c r="AG208" s="198" t="s">
        <v>362</v>
      </c>
      <c r="AH208" s="91" t="s">
        <v>380</v>
      </c>
    </row>
    <row r="209" spans="1:60" s="13" customFormat="1" ht="13.5">
      <c r="A209" s="42">
        <v>111</v>
      </c>
      <c r="B209" s="41">
        <v>0</v>
      </c>
      <c r="C209" s="41"/>
      <c r="D209" s="201">
        <v>512</v>
      </c>
      <c r="E209" s="41">
        <v>67</v>
      </c>
      <c r="F209" s="201" t="s">
        <v>315</v>
      </c>
      <c r="G209" s="91" t="s">
        <v>169</v>
      </c>
      <c r="H209" s="41">
        <v>2</v>
      </c>
      <c r="I209" s="41">
        <v>22.5</v>
      </c>
      <c r="J209" s="42" t="s">
        <v>313</v>
      </c>
      <c r="K209" s="42" t="s">
        <v>313</v>
      </c>
      <c r="L209" s="42" t="s">
        <v>313</v>
      </c>
      <c r="M209" s="42" t="s">
        <v>313</v>
      </c>
      <c r="N209" s="42" t="s">
        <v>313</v>
      </c>
      <c r="O209" s="42" t="s">
        <v>313</v>
      </c>
      <c r="P209" s="42" t="s">
        <v>313</v>
      </c>
      <c r="Q209" s="42" t="s">
        <v>313</v>
      </c>
      <c r="R209" s="42">
        <v>2</v>
      </c>
      <c r="S209" s="42">
        <v>22.5</v>
      </c>
      <c r="T209" s="42" t="s">
        <v>313</v>
      </c>
      <c r="U209" s="42" t="s">
        <v>313</v>
      </c>
      <c r="V209" s="42" t="s">
        <v>313</v>
      </c>
      <c r="W209" s="42" t="s">
        <v>313</v>
      </c>
      <c r="X209" s="42" t="s">
        <v>313</v>
      </c>
      <c r="Y209" s="42" t="s">
        <v>313</v>
      </c>
      <c r="Z209" s="42" t="s">
        <v>313</v>
      </c>
      <c r="AA209" s="42" t="s">
        <v>313</v>
      </c>
      <c r="AB209" s="40"/>
      <c r="AC209" s="40"/>
      <c r="AD209" s="40">
        <v>5</v>
      </c>
      <c r="AE209" s="40" t="s">
        <v>381</v>
      </c>
      <c r="AF209" s="12"/>
      <c r="AG209" s="200" t="s">
        <v>362</v>
      </c>
      <c r="AH209" s="80" t="s">
        <v>380</v>
      </c>
      <c r="AI209" s="12"/>
      <c r="AJ209" s="12"/>
      <c r="AK209" s="12"/>
      <c r="AL209" s="80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1:60" s="13" customFormat="1" ht="13.5">
      <c r="A210" s="42">
        <v>112</v>
      </c>
      <c r="B210" s="41">
        <v>0</v>
      </c>
      <c r="C210" s="41"/>
      <c r="D210" s="201">
        <v>262</v>
      </c>
      <c r="E210" s="41">
        <v>30</v>
      </c>
      <c r="F210" s="201" t="s">
        <v>322</v>
      </c>
      <c r="G210" s="91" t="s">
        <v>138</v>
      </c>
      <c r="H210" s="41">
        <v>2</v>
      </c>
      <c r="I210" s="41">
        <v>22.5</v>
      </c>
      <c r="J210" s="42" t="s">
        <v>313</v>
      </c>
      <c r="K210" s="42" t="s">
        <v>313</v>
      </c>
      <c r="L210" s="42" t="s">
        <v>313</v>
      </c>
      <c r="M210" s="42" t="s">
        <v>313</v>
      </c>
      <c r="N210" s="42" t="s">
        <v>313</v>
      </c>
      <c r="O210" s="42" t="s">
        <v>313</v>
      </c>
      <c r="P210" s="42" t="s">
        <v>313</v>
      </c>
      <c r="Q210" s="42" t="s">
        <v>313</v>
      </c>
      <c r="R210" s="42" t="s">
        <v>313</v>
      </c>
      <c r="S210" s="42" t="s">
        <v>313</v>
      </c>
      <c r="T210" s="42" t="s">
        <v>313</v>
      </c>
      <c r="U210" s="42" t="s">
        <v>313</v>
      </c>
      <c r="V210" s="42" t="s">
        <v>313</v>
      </c>
      <c r="W210" s="42" t="s">
        <v>313</v>
      </c>
      <c r="X210" s="42">
        <v>2</v>
      </c>
      <c r="Y210" s="42">
        <v>22.5</v>
      </c>
      <c r="Z210" s="42" t="s">
        <v>313</v>
      </c>
      <c r="AA210" s="42" t="s">
        <v>313</v>
      </c>
      <c r="AB210" s="40"/>
      <c r="AC210" s="40"/>
      <c r="AD210" s="40">
        <v>8</v>
      </c>
      <c r="AE210" s="40" t="s">
        <v>371</v>
      </c>
      <c r="AF210" s="12"/>
      <c r="AG210" s="200" t="s">
        <v>362</v>
      </c>
      <c r="AH210" s="80" t="s">
        <v>372</v>
      </c>
      <c r="AI210" s="12"/>
      <c r="AJ210" s="12"/>
      <c r="AK210" s="12"/>
      <c r="AL210" s="80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1:34" ht="13.5">
      <c r="A211" s="5">
        <v>112</v>
      </c>
      <c r="B211" s="4">
        <v>0</v>
      </c>
      <c r="D211" s="202">
        <v>332</v>
      </c>
      <c r="E211" s="41">
        <v>44</v>
      </c>
      <c r="F211" s="202" t="s">
        <v>322</v>
      </c>
      <c r="G211" s="59" t="s">
        <v>349</v>
      </c>
      <c r="H211" s="4">
        <v>2</v>
      </c>
      <c r="I211" s="4">
        <v>22.5</v>
      </c>
      <c r="J211" s="5" t="s">
        <v>313</v>
      </c>
      <c r="K211" s="3" t="s">
        <v>313</v>
      </c>
      <c r="L211" s="3" t="s">
        <v>313</v>
      </c>
      <c r="M211" s="3" t="s">
        <v>313</v>
      </c>
      <c r="N211" s="3" t="s">
        <v>313</v>
      </c>
      <c r="O211" s="3" t="s">
        <v>313</v>
      </c>
      <c r="P211" s="3" t="s">
        <v>313</v>
      </c>
      <c r="Q211" s="3" t="s">
        <v>313</v>
      </c>
      <c r="R211" s="3" t="s">
        <v>313</v>
      </c>
      <c r="S211" s="3" t="s">
        <v>313</v>
      </c>
      <c r="T211" s="3" t="s">
        <v>313</v>
      </c>
      <c r="U211" s="3" t="s">
        <v>313</v>
      </c>
      <c r="V211" s="3">
        <v>2</v>
      </c>
      <c r="W211" s="3">
        <v>22.5</v>
      </c>
      <c r="X211" s="3" t="s">
        <v>313</v>
      </c>
      <c r="Y211" s="3" t="s">
        <v>313</v>
      </c>
      <c r="Z211" s="3" t="s">
        <v>313</v>
      </c>
      <c r="AA211" s="3" t="s">
        <v>313</v>
      </c>
      <c r="AD211" s="3">
        <v>7</v>
      </c>
      <c r="AE211" s="3" t="s">
        <v>377</v>
      </c>
      <c r="AG211" s="198" t="s">
        <v>362</v>
      </c>
      <c r="AH211" s="91" t="s">
        <v>141</v>
      </c>
    </row>
    <row r="212" spans="1:34" ht="13.5">
      <c r="A212" s="5">
        <v>112</v>
      </c>
      <c r="B212" s="4">
        <v>0</v>
      </c>
      <c r="D212" s="202">
        <v>335</v>
      </c>
      <c r="E212" s="41">
        <v>47</v>
      </c>
      <c r="F212" s="202" t="s">
        <v>322</v>
      </c>
      <c r="G212" s="59" t="s">
        <v>351</v>
      </c>
      <c r="H212" s="4">
        <v>2</v>
      </c>
      <c r="I212" s="4">
        <v>22.5</v>
      </c>
      <c r="J212" s="5" t="s">
        <v>313</v>
      </c>
      <c r="K212" s="3" t="s">
        <v>313</v>
      </c>
      <c r="L212" s="3" t="s">
        <v>313</v>
      </c>
      <c r="M212" s="3" t="s">
        <v>313</v>
      </c>
      <c r="N212" s="3" t="s">
        <v>313</v>
      </c>
      <c r="O212" s="3" t="s">
        <v>313</v>
      </c>
      <c r="P212" s="3" t="s">
        <v>313</v>
      </c>
      <c r="Q212" s="3" t="s">
        <v>313</v>
      </c>
      <c r="R212" s="3" t="s">
        <v>313</v>
      </c>
      <c r="S212" s="3" t="s">
        <v>313</v>
      </c>
      <c r="T212" s="3" t="s">
        <v>313</v>
      </c>
      <c r="U212" s="3" t="s">
        <v>313</v>
      </c>
      <c r="V212" s="3">
        <v>2</v>
      </c>
      <c r="W212" s="3">
        <v>22.5</v>
      </c>
      <c r="X212" s="3" t="s">
        <v>313</v>
      </c>
      <c r="Y212" s="3" t="s">
        <v>313</v>
      </c>
      <c r="Z212" s="3" t="s">
        <v>313</v>
      </c>
      <c r="AA212" s="3" t="s">
        <v>313</v>
      </c>
      <c r="AD212" s="3">
        <v>7</v>
      </c>
      <c r="AE212" s="3" t="s">
        <v>377</v>
      </c>
      <c r="AG212" s="198" t="s">
        <v>362</v>
      </c>
      <c r="AH212" s="91" t="s">
        <v>141</v>
      </c>
    </row>
    <row r="213" spans="1:34" ht="13.5">
      <c r="A213" s="5">
        <v>112</v>
      </c>
      <c r="B213" s="4">
        <v>2</v>
      </c>
      <c r="D213" s="202">
        <v>422</v>
      </c>
      <c r="E213" s="41">
        <v>57</v>
      </c>
      <c r="F213" s="202" t="s">
        <v>322</v>
      </c>
      <c r="G213" s="59" t="s">
        <v>160</v>
      </c>
      <c r="H213" s="4">
        <v>2</v>
      </c>
      <c r="I213" s="4">
        <v>22.5</v>
      </c>
      <c r="J213" s="5" t="s">
        <v>313</v>
      </c>
      <c r="K213" s="3" t="s">
        <v>313</v>
      </c>
      <c r="L213" s="3" t="s">
        <v>313</v>
      </c>
      <c r="M213" s="3" t="s">
        <v>313</v>
      </c>
      <c r="N213" s="3" t="s">
        <v>313</v>
      </c>
      <c r="O213" s="3" t="s">
        <v>313</v>
      </c>
      <c r="P213" s="3" t="s">
        <v>313</v>
      </c>
      <c r="Q213" s="3" t="s">
        <v>313</v>
      </c>
      <c r="R213" s="3" t="s">
        <v>313</v>
      </c>
      <c r="S213" s="3" t="s">
        <v>313</v>
      </c>
      <c r="T213" s="3">
        <v>2</v>
      </c>
      <c r="U213" s="3">
        <v>22.5</v>
      </c>
      <c r="V213" s="3" t="s">
        <v>313</v>
      </c>
      <c r="W213" s="3" t="s">
        <v>313</v>
      </c>
      <c r="X213" s="3" t="s">
        <v>313</v>
      </c>
      <c r="Y213" s="3" t="s">
        <v>313</v>
      </c>
      <c r="Z213" s="3" t="s">
        <v>313</v>
      </c>
      <c r="AA213" s="3" t="s">
        <v>313</v>
      </c>
      <c r="AD213" s="3">
        <v>6</v>
      </c>
      <c r="AE213" s="3" t="s">
        <v>376</v>
      </c>
      <c r="AG213" s="198" t="s">
        <v>362</v>
      </c>
      <c r="AH213" s="91" t="s">
        <v>152</v>
      </c>
    </row>
    <row r="214" spans="1:34" ht="13.5">
      <c r="A214" s="5">
        <v>112</v>
      </c>
      <c r="B214" s="4">
        <v>0</v>
      </c>
      <c r="D214" s="202">
        <v>516</v>
      </c>
      <c r="E214" s="41">
        <v>71</v>
      </c>
      <c r="F214" s="202" t="s">
        <v>322</v>
      </c>
      <c r="G214" s="59" t="s">
        <v>172</v>
      </c>
      <c r="H214" s="4">
        <v>2</v>
      </c>
      <c r="I214" s="4">
        <v>22.5</v>
      </c>
      <c r="J214" s="5" t="s">
        <v>313</v>
      </c>
      <c r="K214" s="3" t="s">
        <v>313</v>
      </c>
      <c r="L214" s="3" t="s">
        <v>313</v>
      </c>
      <c r="M214" s="3" t="s">
        <v>313</v>
      </c>
      <c r="N214" s="3" t="s">
        <v>313</v>
      </c>
      <c r="O214" s="3" t="s">
        <v>313</v>
      </c>
      <c r="P214" s="3" t="s">
        <v>313</v>
      </c>
      <c r="Q214" s="3" t="s">
        <v>313</v>
      </c>
      <c r="R214" s="3">
        <v>2</v>
      </c>
      <c r="S214" s="3">
        <v>22.5</v>
      </c>
      <c r="T214" s="3" t="s">
        <v>313</v>
      </c>
      <c r="U214" s="3" t="s">
        <v>313</v>
      </c>
      <c r="V214" s="3" t="s">
        <v>313</v>
      </c>
      <c r="W214" s="3" t="s">
        <v>313</v>
      </c>
      <c r="X214" s="3" t="s">
        <v>313</v>
      </c>
      <c r="Y214" s="3" t="s">
        <v>313</v>
      </c>
      <c r="Z214" s="3" t="s">
        <v>313</v>
      </c>
      <c r="AA214" s="3" t="s">
        <v>313</v>
      </c>
      <c r="AD214" s="3">
        <v>5</v>
      </c>
      <c r="AE214" s="3" t="s">
        <v>381</v>
      </c>
      <c r="AG214" s="198" t="s">
        <v>362</v>
      </c>
      <c r="AH214" s="91" t="s">
        <v>380</v>
      </c>
    </row>
    <row r="215" spans="1:60" s="13" customFormat="1" ht="13.5">
      <c r="A215" s="42">
        <v>121</v>
      </c>
      <c r="B215" s="41">
        <v>1</v>
      </c>
      <c r="C215" s="41"/>
      <c r="D215" s="201">
        <v>222</v>
      </c>
      <c r="E215" s="41">
        <v>19</v>
      </c>
      <c r="F215" s="201" t="s">
        <v>314</v>
      </c>
      <c r="G215" s="91" t="s">
        <v>130</v>
      </c>
      <c r="H215" s="41">
        <v>2</v>
      </c>
      <c r="I215" s="41">
        <v>22.5</v>
      </c>
      <c r="J215" s="42" t="s">
        <v>313</v>
      </c>
      <c r="K215" s="42" t="s">
        <v>313</v>
      </c>
      <c r="L215" s="42" t="s">
        <v>313</v>
      </c>
      <c r="M215" s="42" t="s">
        <v>313</v>
      </c>
      <c r="N215" s="42">
        <v>2</v>
      </c>
      <c r="O215" s="42">
        <v>22.5</v>
      </c>
      <c r="P215" s="42" t="s">
        <v>313</v>
      </c>
      <c r="Q215" s="42" t="s">
        <v>313</v>
      </c>
      <c r="R215" s="42" t="s">
        <v>313</v>
      </c>
      <c r="S215" s="42" t="s">
        <v>313</v>
      </c>
      <c r="T215" s="42" t="s">
        <v>313</v>
      </c>
      <c r="U215" s="42" t="s">
        <v>313</v>
      </c>
      <c r="V215" s="42" t="s">
        <v>313</v>
      </c>
      <c r="W215" s="42" t="s">
        <v>313</v>
      </c>
      <c r="X215" s="42" t="s">
        <v>313</v>
      </c>
      <c r="Y215" s="42" t="s">
        <v>313</v>
      </c>
      <c r="Z215" s="42" t="s">
        <v>313</v>
      </c>
      <c r="AA215" s="42" t="s">
        <v>313</v>
      </c>
      <c r="AB215" s="40"/>
      <c r="AC215" s="40"/>
      <c r="AD215" s="40">
        <v>3</v>
      </c>
      <c r="AE215" s="40" t="s">
        <v>366</v>
      </c>
      <c r="AF215" s="12"/>
      <c r="AG215" s="200" t="s">
        <v>362</v>
      </c>
      <c r="AH215" s="80"/>
      <c r="AI215" s="12"/>
      <c r="AJ215" s="12"/>
      <c r="AK215" s="12"/>
      <c r="AL215" s="80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1:34" ht="13.5">
      <c r="A216" s="42">
        <v>121</v>
      </c>
      <c r="B216" s="41">
        <v>0</v>
      </c>
      <c r="C216" s="41"/>
      <c r="D216" s="201">
        <v>303</v>
      </c>
      <c r="E216" s="41">
        <v>38</v>
      </c>
      <c r="F216" s="201" t="s">
        <v>314</v>
      </c>
      <c r="G216" s="91" t="s">
        <v>144</v>
      </c>
      <c r="H216" s="41">
        <v>2</v>
      </c>
      <c r="I216" s="41">
        <v>22.5</v>
      </c>
      <c r="J216" s="42" t="s">
        <v>313</v>
      </c>
      <c r="K216" s="42" t="s">
        <v>313</v>
      </c>
      <c r="L216" s="42" t="s">
        <v>313</v>
      </c>
      <c r="M216" s="42" t="s">
        <v>313</v>
      </c>
      <c r="N216" s="42" t="s">
        <v>313</v>
      </c>
      <c r="O216" s="42" t="s">
        <v>313</v>
      </c>
      <c r="P216" s="42">
        <v>2</v>
      </c>
      <c r="Q216" s="42">
        <v>22.5</v>
      </c>
      <c r="R216" s="42" t="s">
        <v>313</v>
      </c>
      <c r="S216" s="42" t="s">
        <v>313</v>
      </c>
      <c r="T216" s="42" t="s">
        <v>313</v>
      </c>
      <c r="U216" s="42" t="s">
        <v>313</v>
      </c>
      <c r="V216" s="42" t="s">
        <v>313</v>
      </c>
      <c r="W216" s="42" t="s">
        <v>313</v>
      </c>
      <c r="X216" s="42" t="s">
        <v>313</v>
      </c>
      <c r="Y216" s="42" t="s">
        <v>313</v>
      </c>
      <c r="Z216" s="42" t="s">
        <v>313</v>
      </c>
      <c r="AA216" s="42" t="s">
        <v>313</v>
      </c>
      <c r="AB216" s="40"/>
      <c r="AC216" s="40"/>
      <c r="AD216" s="40">
        <v>4</v>
      </c>
      <c r="AE216" s="40" t="s">
        <v>375</v>
      </c>
      <c r="AG216" s="198" t="s">
        <v>362</v>
      </c>
      <c r="AH216" s="91" t="s">
        <v>141</v>
      </c>
    </row>
    <row r="217" spans="1:60" s="13" customFormat="1" ht="13.5">
      <c r="A217" s="42">
        <v>121</v>
      </c>
      <c r="B217" s="41">
        <v>0</v>
      </c>
      <c r="C217" s="41"/>
      <c r="D217" s="201">
        <v>322</v>
      </c>
      <c r="E217" s="41">
        <v>41</v>
      </c>
      <c r="F217" s="201" t="s">
        <v>314</v>
      </c>
      <c r="G217" s="91" t="s">
        <v>147</v>
      </c>
      <c r="H217" s="41">
        <v>2</v>
      </c>
      <c r="I217" s="41">
        <v>22.5</v>
      </c>
      <c r="J217" s="42" t="s">
        <v>313</v>
      </c>
      <c r="K217" s="42" t="s">
        <v>313</v>
      </c>
      <c r="L217" s="42" t="s">
        <v>313</v>
      </c>
      <c r="M217" s="42" t="s">
        <v>313</v>
      </c>
      <c r="N217" s="42" t="s">
        <v>313</v>
      </c>
      <c r="O217" s="42" t="s">
        <v>313</v>
      </c>
      <c r="P217" s="42" t="s">
        <v>313</v>
      </c>
      <c r="Q217" s="42" t="s">
        <v>313</v>
      </c>
      <c r="R217" s="42" t="s">
        <v>313</v>
      </c>
      <c r="S217" s="42" t="s">
        <v>313</v>
      </c>
      <c r="T217" s="42">
        <v>2</v>
      </c>
      <c r="U217" s="42">
        <v>22.5</v>
      </c>
      <c r="V217" s="42" t="s">
        <v>313</v>
      </c>
      <c r="W217" s="42" t="s">
        <v>313</v>
      </c>
      <c r="X217" s="42" t="s">
        <v>313</v>
      </c>
      <c r="Y217" s="42" t="s">
        <v>313</v>
      </c>
      <c r="Z217" s="42" t="s">
        <v>313</v>
      </c>
      <c r="AA217" s="42" t="s">
        <v>313</v>
      </c>
      <c r="AB217" s="40"/>
      <c r="AC217" s="40"/>
      <c r="AD217" s="40">
        <v>6</v>
      </c>
      <c r="AE217" s="40" t="s">
        <v>376</v>
      </c>
      <c r="AF217" s="12"/>
      <c r="AG217" s="200" t="s">
        <v>362</v>
      </c>
      <c r="AH217" s="80" t="s">
        <v>141</v>
      </c>
      <c r="AI217" s="12"/>
      <c r="AJ217" s="12"/>
      <c r="AK217" s="12"/>
      <c r="AL217" s="80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1:34" ht="13.5">
      <c r="A218" s="42">
        <v>121</v>
      </c>
      <c r="B218" s="41">
        <v>1</v>
      </c>
      <c r="C218" s="41"/>
      <c r="D218" s="201">
        <v>402</v>
      </c>
      <c r="E218" s="41">
        <v>51</v>
      </c>
      <c r="F218" s="201" t="s">
        <v>314</v>
      </c>
      <c r="G218" s="91" t="s">
        <v>154</v>
      </c>
      <c r="H218" s="41">
        <v>2</v>
      </c>
      <c r="I218" s="41">
        <v>22.5</v>
      </c>
      <c r="J218" s="42" t="s">
        <v>313</v>
      </c>
      <c r="K218" s="42" t="s">
        <v>313</v>
      </c>
      <c r="L218" s="42" t="s">
        <v>313</v>
      </c>
      <c r="M218" s="42" t="s">
        <v>313</v>
      </c>
      <c r="N218" s="42" t="s">
        <v>313</v>
      </c>
      <c r="O218" s="42" t="s">
        <v>313</v>
      </c>
      <c r="P218" s="42">
        <v>2</v>
      </c>
      <c r="Q218" s="42">
        <v>22.5</v>
      </c>
      <c r="R218" s="42" t="s">
        <v>313</v>
      </c>
      <c r="S218" s="42" t="s">
        <v>313</v>
      </c>
      <c r="T218" s="42" t="s">
        <v>313</v>
      </c>
      <c r="U218" s="42" t="s">
        <v>313</v>
      </c>
      <c r="V218" s="42" t="s">
        <v>313</v>
      </c>
      <c r="W218" s="42" t="s">
        <v>313</v>
      </c>
      <c r="X218" s="42" t="s">
        <v>313</v>
      </c>
      <c r="Y218" s="42" t="s">
        <v>313</v>
      </c>
      <c r="Z218" s="42" t="s">
        <v>313</v>
      </c>
      <c r="AA218" s="42" t="s">
        <v>313</v>
      </c>
      <c r="AB218" s="40"/>
      <c r="AC218" s="40"/>
      <c r="AD218" s="40">
        <v>4</v>
      </c>
      <c r="AE218" s="40" t="s">
        <v>375</v>
      </c>
      <c r="AG218" s="198" t="s">
        <v>362</v>
      </c>
      <c r="AH218" s="91" t="s">
        <v>152</v>
      </c>
    </row>
    <row r="219" spans="1:33" ht="13.5">
      <c r="A219" s="5">
        <v>122</v>
      </c>
      <c r="B219" s="4">
        <v>1</v>
      </c>
      <c r="D219" s="202">
        <v>116</v>
      </c>
      <c r="E219" s="41">
        <v>12</v>
      </c>
      <c r="F219" s="202" t="s">
        <v>310</v>
      </c>
      <c r="G219" s="59" t="s">
        <v>126</v>
      </c>
      <c r="H219" s="4">
        <v>1</v>
      </c>
      <c r="I219" s="4">
        <v>22.5</v>
      </c>
      <c r="AB219" s="3">
        <v>1</v>
      </c>
      <c r="AC219" s="3">
        <v>22.5</v>
      </c>
      <c r="AD219" s="3">
        <v>0</v>
      </c>
      <c r="AE219" s="3" t="s">
        <v>363</v>
      </c>
      <c r="AG219" s="198" t="s">
        <v>362</v>
      </c>
    </row>
    <row r="220" spans="1:60" s="13" customFormat="1" ht="13.5">
      <c r="A220" s="42">
        <v>122</v>
      </c>
      <c r="B220" s="41">
        <v>0</v>
      </c>
      <c r="C220" s="41"/>
      <c r="D220" s="201">
        <v>221</v>
      </c>
      <c r="E220" s="41">
        <v>18</v>
      </c>
      <c r="F220" s="201" t="s">
        <v>310</v>
      </c>
      <c r="G220" s="91" t="s">
        <v>129</v>
      </c>
      <c r="H220" s="41">
        <v>2</v>
      </c>
      <c r="I220" s="41">
        <v>22.5</v>
      </c>
      <c r="J220" s="42" t="s">
        <v>313</v>
      </c>
      <c r="K220" s="42" t="s">
        <v>313</v>
      </c>
      <c r="L220" s="42" t="s">
        <v>313</v>
      </c>
      <c r="M220" s="42" t="s">
        <v>313</v>
      </c>
      <c r="N220" s="42">
        <v>2</v>
      </c>
      <c r="O220" s="42">
        <v>22.5</v>
      </c>
      <c r="P220" s="42" t="s">
        <v>313</v>
      </c>
      <c r="Q220" s="42" t="s">
        <v>313</v>
      </c>
      <c r="R220" s="42" t="s">
        <v>313</v>
      </c>
      <c r="S220" s="42" t="s">
        <v>313</v>
      </c>
      <c r="T220" s="42" t="s">
        <v>313</v>
      </c>
      <c r="U220" s="42" t="s">
        <v>313</v>
      </c>
      <c r="V220" s="42" t="s">
        <v>313</v>
      </c>
      <c r="W220" s="42" t="s">
        <v>313</v>
      </c>
      <c r="X220" s="42" t="s">
        <v>313</v>
      </c>
      <c r="Y220" s="42" t="s">
        <v>313</v>
      </c>
      <c r="Z220" s="42" t="s">
        <v>313</v>
      </c>
      <c r="AA220" s="42" t="s">
        <v>313</v>
      </c>
      <c r="AB220" s="40"/>
      <c r="AC220" s="40"/>
      <c r="AD220" s="40">
        <v>3</v>
      </c>
      <c r="AE220" s="40" t="s">
        <v>364</v>
      </c>
      <c r="AF220" s="12"/>
      <c r="AG220" s="200" t="s">
        <v>362</v>
      </c>
      <c r="AH220" s="80" t="s">
        <v>365</v>
      </c>
      <c r="AI220" s="12"/>
      <c r="AJ220" s="12"/>
      <c r="AK220" s="12"/>
      <c r="AL220" s="80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</row>
    <row r="221" spans="1:34" ht="13.5">
      <c r="A221" s="5">
        <v>122</v>
      </c>
      <c r="B221" s="4">
        <v>0</v>
      </c>
      <c r="D221" s="202">
        <v>515</v>
      </c>
      <c r="E221" s="41">
        <v>70</v>
      </c>
      <c r="F221" s="202" t="s">
        <v>310</v>
      </c>
      <c r="G221" s="59" t="s">
        <v>326</v>
      </c>
      <c r="H221" s="4">
        <v>2</v>
      </c>
      <c r="I221" s="4">
        <v>22.5</v>
      </c>
      <c r="J221" s="5" t="s">
        <v>313</v>
      </c>
      <c r="K221" s="3" t="s">
        <v>313</v>
      </c>
      <c r="L221" s="3" t="s">
        <v>313</v>
      </c>
      <c r="M221" s="3" t="s">
        <v>313</v>
      </c>
      <c r="N221" s="3" t="s">
        <v>313</v>
      </c>
      <c r="O221" s="3" t="s">
        <v>313</v>
      </c>
      <c r="P221" s="3" t="s">
        <v>313</v>
      </c>
      <c r="Q221" s="3" t="s">
        <v>313</v>
      </c>
      <c r="R221" s="3">
        <v>2</v>
      </c>
      <c r="S221" s="3">
        <v>22.5</v>
      </c>
      <c r="T221" s="3" t="s">
        <v>313</v>
      </c>
      <c r="U221" s="3" t="s">
        <v>313</v>
      </c>
      <c r="V221" s="3" t="s">
        <v>313</v>
      </c>
      <c r="W221" s="3" t="s">
        <v>313</v>
      </c>
      <c r="X221" s="3" t="s">
        <v>313</v>
      </c>
      <c r="Y221" s="3" t="s">
        <v>313</v>
      </c>
      <c r="Z221" s="3" t="s">
        <v>313</v>
      </c>
      <c r="AA221" s="3" t="s">
        <v>313</v>
      </c>
      <c r="AD221" s="3">
        <v>5</v>
      </c>
      <c r="AE221" s="3" t="s">
        <v>381</v>
      </c>
      <c r="AG221" s="198" t="s">
        <v>362</v>
      </c>
      <c r="AH221" s="91" t="s">
        <v>380</v>
      </c>
    </row>
    <row r="222" spans="1:33" ht="13.5">
      <c r="A222" s="42">
        <v>131</v>
      </c>
      <c r="B222" s="41">
        <v>1</v>
      </c>
      <c r="C222" s="41"/>
      <c r="D222" s="201">
        <v>111</v>
      </c>
      <c r="E222" s="41">
        <v>7</v>
      </c>
      <c r="F222" s="201" t="s">
        <v>303</v>
      </c>
      <c r="G222" s="91" t="s">
        <v>304</v>
      </c>
      <c r="H222" s="41">
        <v>1</v>
      </c>
      <c r="I222" s="41">
        <v>22.5</v>
      </c>
      <c r="J222" s="42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>
        <v>1</v>
      </c>
      <c r="AC222" s="40">
        <v>22.5</v>
      </c>
      <c r="AD222" s="40">
        <v>0</v>
      </c>
      <c r="AE222" s="40" t="s">
        <v>363</v>
      </c>
      <c r="AG222" s="198" t="s">
        <v>362</v>
      </c>
    </row>
    <row r="223" spans="1:34" ht="13.5">
      <c r="A223" s="5">
        <v>131</v>
      </c>
      <c r="B223" s="4">
        <v>0</v>
      </c>
      <c r="D223" s="202">
        <v>302</v>
      </c>
      <c r="E223" s="41">
        <v>37</v>
      </c>
      <c r="F223" s="202" t="s">
        <v>303</v>
      </c>
      <c r="G223" s="59" t="s">
        <v>143</v>
      </c>
      <c r="H223" s="4">
        <v>2</v>
      </c>
      <c r="I223" s="4">
        <v>22.5</v>
      </c>
      <c r="J223" s="5" t="s">
        <v>313</v>
      </c>
      <c r="K223" s="3" t="s">
        <v>313</v>
      </c>
      <c r="L223" s="3" t="s">
        <v>313</v>
      </c>
      <c r="M223" s="3" t="s">
        <v>313</v>
      </c>
      <c r="N223" s="3" t="s">
        <v>313</v>
      </c>
      <c r="O223" s="3" t="s">
        <v>313</v>
      </c>
      <c r="P223" s="3">
        <v>2</v>
      </c>
      <c r="Q223" s="3">
        <v>22.5</v>
      </c>
      <c r="R223" s="3" t="s">
        <v>313</v>
      </c>
      <c r="S223" s="3" t="s">
        <v>313</v>
      </c>
      <c r="T223" s="3" t="s">
        <v>313</v>
      </c>
      <c r="U223" s="3" t="s">
        <v>313</v>
      </c>
      <c r="V223" s="3" t="s">
        <v>313</v>
      </c>
      <c r="W223" s="3" t="s">
        <v>313</v>
      </c>
      <c r="X223" s="3" t="s">
        <v>313</v>
      </c>
      <c r="Y223" s="3" t="s">
        <v>313</v>
      </c>
      <c r="Z223" s="3" t="s">
        <v>313</v>
      </c>
      <c r="AA223" s="3" t="s">
        <v>313</v>
      </c>
      <c r="AD223" s="3">
        <v>4</v>
      </c>
      <c r="AE223" s="3" t="s">
        <v>375</v>
      </c>
      <c r="AG223" s="198" t="s">
        <v>362</v>
      </c>
      <c r="AH223" s="91" t="s">
        <v>141</v>
      </c>
    </row>
    <row r="224" spans="1:34" ht="13.5">
      <c r="A224" s="5">
        <v>131</v>
      </c>
      <c r="B224" s="4">
        <v>0</v>
      </c>
      <c r="D224" s="202">
        <v>432</v>
      </c>
      <c r="E224" s="41">
        <v>59</v>
      </c>
      <c r="F224" s="202" t="s">
        <v>303</v>
      </c>
      <c r="G224" s="59" t="s">
        <v>346</v>
      </c>
      <c r="H224" s="4">
        <v>2</v>
      </c>
      <c r="I224" s="4">
        <v>22.5</v>
      </c>
      <c r="J224" s="5" t="s">
        <v>313</v>
      </c>
      <c r="K224" s="3" t="s">
        <v>313</v>
      </c>
      <c r="L224" s="3" t="s">
        <v>313</v>
      </c>
      <c r="M224" s="3" t="s">
        <v>313</v>
      </c>
      <c r="N224" s="3" t="s">
        <v>313</v>
      </c>
      <c r="O224" s="3" t="s">
        <v>313</v>
      </c>
      <c r="P224" s="3" t="s">
        <v>313</v>
      </c>
      <c r="Q224" s="3" t="s">
        <v>313</v>
      </c>
      <c r="R224" s="3" t="s">
        <v>313</v>
      </c>
      <c r="S224" s="3" t="s">
        <v>313</v>
      </c>
      <c r="T224" s="3" t="s">
        <v>313</v>
      </c>
      <c r="U224" s="3" t="s">
        <v>313</v>
      </c>
      <c r="V224" s="3">
        <v>2</v>
      </c>
      <c r="W224" s="3">
        <v>22.5</v>
      </c>
      <c r="X224" s="3" t="s">
        <v>313</v>
      </c>
      <c r="Y224" s="3" t="s">
        <v>313</v>
      </c>
      <c r="Z224" s="3" t="s">
        <v>313</v>
      </c>
      <c r="AA224" s="3" t="s">
        <v>313</v>
      </c>
      <c r="AD224" s="3">
        <v>7</v>
      </c>
      <c r="AE224" s="3" t="s">
        <v>377</v>
      </c>
      <c r="AG224" s="198" t="s">
        <v>362</v>
      </c>
      <c r="AH224" s="91" t="s">
        <v>152</v>
      </c>
    </row>
    <row r="225" spans="1:60" s="13" customFormat="1" ht="13.5">
      <c r="A225" s="42">
        <v>131</v>
      </c>
      <c r="B225" s="41">
        <v>0</v>
      </c>
      <c r="C225" s="41"/>
      <c r="D225" s="201">
        <v>503</v>
      </c>
      <c r="E225" s="41">
        <v>65</v>
      </c>
      <c r="F225" s="201" t="s">
        <v>303</v>
      </c>
      <c r="G225" s="91" t="s">
        <v>166</v>
      </c>
      <c r="H225" s="41">
        <v>2</v>
      </c>
      <c r="I225" s="41">
        <v>22.5</v>
      </c>
      <c r="J225" s="42" t="s">
        <v>313</v>
      </c>
      <c r="K225" s="42" t="s">
        <v>313</v>
      </c>
      <c r="L225" s="42" t="s">
        <v>313</v>
      </c>
      <c r="M225" s="42" t="s">
        <v>313</v>
      </c>
      <c r="N225" s="42" t="s">
        <v>313</v>
      </c>
      <c r="O225" s="42" t="s">
        <v>313</v>
      </c>
      <c r="P225" s="42">
        <v>2</v>
      </c>
      <c r="Q225" s="42">
        <v>22.5</v>
      </c>
      <c r="R225" s="42" t="s">
        <v>313</v>
      </c>
      <c r="S225" s="42" t="s">
        <v>313</v>
      </c>
      <c r="T225" s="42" t="s">
        <v>313</v>
      </c>
      <c r="U225" s="42" t="s">
        <v>313</v>
      </c>
      <c r="V225" s="42" t="s">
        <v>313</v>
      </c>
      <c r="W225" s="42" t="s">
        <v>313</v>
      </c>
      <c r="X225" s="42" t="s">
        <v>313</v>
      </c>
      <c r="Y225" s="42" t="s">
        <v>313</v>
      </c>
      <c r="Z225" s="42" t="s">
        <v>313</v>
      </c>
      <c r="AA225" s="42" t="s">
        <v>313</v>
      </c>
      <c r="AB225" s="40"/>
      <c r="AC225" s="40"/>
      <c r="AD225" s="40">
        <v>4</v>
      </c>
      <c r="AE225" s="40" t="s">
        <v>379</v>
      </c>
      <c r="AF225" s="12"/>
      <c r="AG225" s="200" t="s">
        <v>362</v>
      </c>
      <c r="AH225" s="80" t="s">
        <v>380</v>
      </c>
      <c r="AI225" s="12"/>
      <c r="AJ225" s="12"/>
      <c r="AK225" s="12"/>
      <c r="AL225" s="80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</row>
    <row r="226" spans="1:33" ht="13.5">
      <c r="A226" s="5">
        <v>132</v>
      </c>
      <c r="B226" s="4">
        <v>0</v>
      </c>
      <c r="D226" s="202">
        <v>243</v>
      </c>
      <c r="E226" s="41">
        <v>28</v>
      </c>
      <c r="F226" s="202" t="s">
        <v>320</v>
      </c>
      <c r="G226" s="59" t="s">
        <v>137</v>
      </c>
      <c r="H226" s="4">
        <v>2</v>
      </c>
      <c r="I226" s="4">
        <v>22.5</v>
      </c>
      <c r="J226" s="5">
        <v>2</v>
      </c>
      <c r="K226" s="3">
        <v>22.5</v>
      </c>
      <c r="L226" s="3" t="s">
        <v>313</v>
      </c>
      <c r="M226" s="3" t="s">
        <v>313</v>
      </c>
      <c r="N226" s="3" t="s">
        <v>313</v>
      </c>
      <c r="O226" s="3" t="s">
        <v>313</v>
      </c>
      <c r="P226" s="3" t="s">
        <v>313</v>
      </c>
      <c r="Q226" s="3" t="s">
        <v>313</v>
      </c>
      <c r="R226" s="3" t="s">
        <v>313</v>
      </c>
      <c r="S226" s="3" t="s">
        <v>313</v>
      </c>
      <c r="T226" s="3" t="s">
        <v>313</v>
      </c>
      <c r="U226" s="3" t="s">
        <v>313</v>
      </c>
      <c r="V226" s="3" t="s">
        <v>313</v>
      </c>
      <c r="W226" s="3" t="s">
        <v>313</v>
      </c>
      <c r="X226" s="3" t="s">
        <v>313</v>
      </c>
      <c r="Y226" s="3" t="s">
        <v>313</v>
      </c>
      <c r="Z226" s="3" t="s">
        <v>313</v>
      </c>
      <c r="AA226" s="3" t="s">
        <v>313</v>
      </c>
      <c r="AD226" s="3">
        <v>1</v>
      </c>
      <c r="AE226" s="3" t="s">
        <v>368</v>
      </c>
      <c r="AG226" s="198" t="s">
        <v>362</v>
      </c>
    </row>
    <row r="227" spans="1:34" ht="13.5">
      <c r="A227" s="42">
        <v>132</v>
      </c>
      <c r="B227" s="41">
        <v>1</v>
      </c>
      <c r="C227" s="41"/>
      <c r="D227" s="201">
        <v>411</v>
      </c>
      <c r="E227" s="41">
        <v>54</v>
      </c>
      <c r="F227" s="201" t="s">
        <v>320</v>
      </c>
      <c r="G227" s="91" t="s">
        <v>157</v>
      </c>
      <c r="H227" s="41">
        <v>2</v>
      </c>
      <c r="I227" s="41">
        <v>22.5</v>
      </c>
      <c r="J227" s="42" t="s">
        <v>313</v>
      </c>
      <c r="K227" s="42" t="s">
        <v>313</v>
      </c>
      <c r="L227" s="42" t="s">
        <v>313</v>
      </c>
      <c r="M227" s="42" t="s">
        <v>313</v>
      </c>
      <c r="N227" s="42" t="s">
        <v>313</v>
      </c>
      <c r="O227" s="42" t="s">
        <v>313</v>
      </c>
      <c r="P227" s="42" t="s">
        <v>313</v>
      </c>
      <c r="Q227" s="42" t="s">
        <v>313</v>
      </c>
      <c r="R227" s="42">
        <v>2</v>
      </c>
      <c r="S227" s="42">
        <v>22.5</v>
      </c>
      <c r="T227" s="42" t="s">
        <v>313</v>
      </c>
      <c r="U227" s="42" t="s">
        <v>313</v>
      </c>
      <c r="V227" s="42" t="s">
        <v>313</v>
      </c>
      <c r="W227" s="42" t="s">
        <v>313</v>
      </c>
      <c r="X227" s="42" t="s">
        <v>313</v>
      </c>
      <c r="Y227" s="42" t="s">
        <v>313</v>
      </c>
      <c r="Z227" s="42" t="s">
        <v>313</v>
      </c>
      <c r="AA227" s="42" t="s">
        <v>313</v>
      </c>
      <c r="AB227" s="40"/>
      <c r="AC227" s="40"/>
      <c r="AD227" s="40">
        <v>5</v>
      </c>
      <c r="AE227" s="40" t="s">
        <v>378</v>
      </c>
      <c r="AG227" s="198" t="s">
        <v>362</v>
      </c>
      <c r="AH227" s="91" t="s">
        <v>152</v>
      </c>
    </row>
    <row r="228" spans="1:34" ht="13.5">
      <c r="A228" s="5">
        <v>132</v>
      </c>
      <c r="B228" s="4">
        <v>0</v>
      </c>
      <c r="D228" s="202">
        <v>433</v>
      </c>
      <c r="E228" s="41">
        <v>60</v>
      </c>
      <c r="F228" s="202" t="s">
        <v>320</v>
      </c>
      <c r="G228" s="59" t="s">
        <v>162</v>
      </c>
      <c r="H228" s="4">
        <v>2</v>
      </c>
      <c r="I228" s="4">
        <v>22.5</v>
      </c>
      <c r="J228" s="5" t="s">
        <v>313</v>
      </c>
      <c r="K228" s="3" t="s">
        <v>313</v>
      </c>
      <c r="L228" s="3" t="s">
        <v>313</v>
      </c>
      <c r="M228" s="3" t="s">
        <v>313</v>
      </c>
      <c r="N228" s="3" t="s">
        <v>313</v>
      </c>
      <c r="O228" s="3" t="s">
        <v>313</v>
      </c>
      <c r="P228" s="3" t="s">
        <v>313</v>
      </c>
      <c r="Q228" s="3" t="s">
        <v>313</v>
      </c>
      <c r="R228" s="3" t="s">
        <v>313</v>
      </c>
      <c r="S228" s="3" t="s">
        <v>313</v>
      </c>
      <c r="T228" s="3" t="s">
        <v>313</v>
      </c>
      <c r="U228" s="3" t="s">
        <v>313</v>
      </c>
      <c r="V228" s="3">
        <v>2</v>
      </c>
      <c r="W228" s="3">
        <v>22.5</v>
      </c>
      <c r="X228" s="3" t="s">
        <v>313</v>
      </c>
      <c r="Y228" s="3" t="s">
        <v>313</v>
      </c>
      <c r="Z228" s="3" t="s">
        <v>313</v>
      </c>
      <c r="AA228" s="3" t="s">
        <v>313</v>
      </c>
      <c r="AD228" s="3">
        <v>7</v>
      </c>
      <c r="AE228" s="3" t="s">
        <v>377</v>
      </c>
      <c r="AG228" s="198" t="s">
        <v>362</v>
      </c>
      <c r="AH228" s="91" t="s">
        <v>152</v>
      </c>
    </row>
    <row r="229" spans="1:34" ht="13.5">
      <c r="A229" s="42">
        <v>132</v>
      </c>
      <c r="B229" s="41">
        <v>0</v>
      </c>
      <c r="C229" s="41"/>
      <c r="D229" s="201">
        <v>501</v>
      </c>
      <c r="E229" s="41">
        <v>63</v>
      </c>
      <c r="F229" s="201" t="s">
        <v>320</v>
      </c>
      <c r="G229" s="91" t="s">
        <v>164</v>
      </c>
      <c r="H229" s="41">
        <v>2</v>
      </c>
      <c r="I229" s="41">
        <v>22.5</v>
      </c>
      <c r="J229" s="42" t="s">
        <v>313</v>
      </c>
      <c r="K229" s="42" t="s">
        <v>313</v>
      </c>
      <c r="L229" s="42" t="s">
        <v>313</v>
      </c>
      <c r="M229" s="42" t="s">
        <v>313</v>
      </c>
      <c r="N229" s="42" t="s">
        <v>313</v>
      </c>
      <c r="O229" s="42" t="s">
        <v>313</v>
      </c>
      <c r="P229" s="42">
        <v>2</v>
      </c>
      <c r="Q229" s="42">
        <v>22.5</v>
      </c>
      <c r="R229" s="42" t="s">
        <v>313</v>
      </c>
      <c r="S229" s="42" t="s">
        <v>313</v>
      </c>
      <c r="T229" s="42" t="s">
        <v>313</v>
      </c>
      <c r="U229" s="42" t="s">
        <v>313</v>
      </c>
      <c r="V229" s="42" t="s">
        <v>313</v>
      </c>
      <c r="W229" s="42" t="s">
        <v>313</v>
      </c>
      <c r="X229" s="42" t="s">
        <v>313</v>
      </c>
      <c r="Y229" s="42" t="s">
        <v>313</v>
      </c>
      <c r="Z229" s="42" t="s">
        <v>313</v>
      </c>
      <c r="AA229" s="42" t="s">
        <v>313</v>
      </c>
      <c r="AB229" s="40"/>
      <c r="AC229" s="40"/>
      <c r="AD229" s="40">
        <v>4</v>
      </c>
      <c r="AE229" s="40" t="s">
        <v>379</v>
      </c>
      <c r="AG229" s="198" t="s">
        <v>362</v>
      </c>
      <c r="AH229" s="91" t="s">
        <v>380</v>
      </c>
    </row>
    <row r="230" spans="1:60" s="13" customFormat="1" ht="13.5">
      <c r="A230" s="42">
        <v>141</v>
      </c>
      <c r="B230" s="41">
        <v>1</v>
      </c>
      <c r="C230" s="41"/>
      <c r="D230" s="201">
        <v>265</v>
      </c>
      <c r="E230" s="41">
        <v>33</v>
      </c>
      <c r="F230" s="201" t="s">
        <v>325</v>
      </c>
      <c r="G230" s="91" t="s">
        <v>168</v>
      </c>
      <c r="H230" s="41">
        <v>2</v>
      </c>
      <c r="I230" s="41">
        <v>22.5</v>
      </c>
      <c r="J230" s="42" t="s">
        <v>313</v>
      </c>
      <c r="K230" s="42" t="s">
        <v>313</v>
      </c>
      <c r="L230" s="42" t="s">
        <v>313</v>
      </c>
      <c r="M230" s="42" t="s">
        <v>313</v>
      </c>
      <c r="N230" s="42" t="s">
        <v>313</v>
      </c>
      <c r="O230" s="42" t="s">
        <v>313</v>
      </c>
      <c r="P230" s="42" t="s">
        <v>313</v>
      </c>
      <c r="Q230" s="42" t="s">
        <v>313</v>
      </c>
      <c r="R230" s="42" t="s">
        <v>313</v>
      </c>
      <c r="S230" s="42" t="s">
        <v>313</v>
      </c>
      <c r="T230" s="42" t="s">
        <v>313</v>
      </c>
      <c r="U230" s="42" t="s">
        <v>313</v>
      </c>
      <c r="V230" s="42" t="s">
        <v>313</v>
      </c>
      <c r="W230" s="42" t="s">
        <v>313</v>
      </c>
      <c r="X230" s="42">
        <v>2</v>
      </c>
      <c r="Y230" s="42">
        <v>22.5</v>
      </c>
      <c r="Z230" s="42" t="s">
        <v>313</v>
      </c>
      <c r="AA230" s="42" t="s">
        <v>313</v>
      </c>
      <c r="AB230" s="40"/>
      <c r="AC230" s="40"/>
      <c r="AD230" s="40">
        <v>8</v>
      </c>
      <c r="AE230" s="40" t="s">
        <v>373</v>
      </c>
      <c r="AF230" s="12"/>
      <c r="AG230" s="200" t="s">
        <v>362</v>
      </c>
      <c r="AH230" s="80" t="s">
        <v>374</v>
      </c>
      <c r="AI230" s="12"/>
      <c r="AJ230" s="12"/>
      <c r="AK230" s="12"/>
      <c r="AL230" s="80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</row>
    <row r="231" spans="1:34" ht="13.5">
      <c r="A231" s="5">
        <v>141</v>
      </c>
      <c r="B231" s="4">
        <v>0</v>
      </c>
      <c r="D231" s="202">
        <v>513</v>
      </c>
      <c r="E231" s="41">
        <v>68</v>
      </c>
      <c r="F231" s="202" t="s">
        <v>325</v>
      </c>
      <c r="G231" s="59" t="s">
        <v>170</v>
      </c>
      <c r="H231" s="4">
        <v>2</v>
      </c>
      <c r="I231" s="4">
        <v>22.5</v>
      </c>
      <c r="J231" s="5" t="s">
        <v>313</v>
      </c>
      <c r="K231" s="3" t="s">
        <v>313</v>
      </c>
      <c r="L231" s="3" t="s">
        <v>313</v>
      </c>
      <c r="M231" s="3" t="s">
        <v>313</v>
      </c>
      <c r="N231" s="3" t="s">
        <v>313</v>
      </c>
      <c r="O231" s="3" t="s">
        <v>313</v>
      </c>
      <c r="P231" s="3" t="s">
        <v>313</v>
      </c>
      <c r="Q231" s="3" t="s">
        <v>313</v>
      </c>
      <c r="R231" s="3">
        <v>2</v>
      </c>
      <c r="S231" s="3">
        <v>22.5</v>
      </c>
      <c r="T231" s="3" t="s">
        <v>313</v>
      </c>
      <c r="U231" s="3" t="s">
        <v>313</v>
      </c>
      <c r="V231" s="3" t="s">
        <v>313</v>
      </c>
      <c r="W231" s="3" t="s">
        <v>313</v>
      </c>
      <c r="X231" s="3" t="s">
        <v>313</v>
      </c>
      <c r="Y231" s="3" t="s">
        <v>313</v>
      </c>
      <c r="Z231" s="3" t="s">
        <v>313</v>
      </c>
      <c r="AA231" s="3" t="s">
        <v>313</v>
      </c>
      <c r="AD231" s="3">
        <v>5</v>
      </c>
      <c r="AE231" s="3" t="s">
        <v>381</v>
      </c>
      <c r="AG231" s="198" t="s">
        <v>362</v>
      </c>
      <c r="AH231" s="91" t="s">
        <v>380</v>
      </c>
    </row>
    <row r="232" spans="1:60" s="13" customFormat="1" ht="13.5">
      <c r="A232" s="42">
        <v>141</v>
      </c>
      <c r="B232" s="41">
        <v>0</v>
      </c>
      <c r="C232" s="41"/>
      <c r="D232" s="201">
        <v>514</v>
      </c>
      <c r="E232" s="41">
        <v>69</v>
      </c>
      <c r="F232" s="201" t="s">
        <v>325</v>
      </c>
      <c r="G232" s="91" t="s">
        <v>171</v>
      </c>
      <c r="H232" s="41">
        <v>2</v>
      </c>
      <c r="I232" s="41">
        <v>22.5</v>
      </c>
      <c r="J232" s="42" t="s">
        <v>313</v>
      </c>
      <c r="K232" s="42" t="s">
        <v>313</v>
      </c>
      <c r="L232" s="42" t="s">
        <v>313</v>
      </c>
      <c r="M232" s="42" t="s">
        <v>313</v>
      </c>
      <c r="N232" s="42" t="s">
        <v>313</v>
      </c>
      <c r="O232" s="42" t="s">
        <v>313</v>
      </c>
      <c r="P232" s="42" t="s">
        <v>313</v>
      </c>
      <c r="Q232" s="42" t="s">
        <v>313</v>
      </c>
      <c r="R232" s="42">
        <v>2</v>
      </c>
      <c r="S232" s="42">
        <v>22.5</v>
      </c>
      <c r="T232" s="42" t="s">
        <v>313</v>
      </c>
      <c r="U232" s="42" t="s">
        <v>313</v>
      </c>
      <c r="V232" s="42" t="s">
        <v>313</v>
      </c>
      <c r="W232" s="42" t="s">
        <v>313</v>
      </c>
      <c r="X232" s="42" t="s">
        <v>313</v>
      </c>
      <c r="Y232" s="42" t="s">
        <v>313</v>
      </c>
      <c r="Z232" s="42" t="s">
        <v>313</v>
      </c>
      <c r="AA232" s="42" t="s">
        <v>313</v>
      </c>
      <c r="AB232" s="40"/>
      <c r="AC232" s="40"/>
      <c r="AD232" s="40">
        <v>5</v>
      </c>
      <c r="AE232" s="40" t="s">
        <v>381</v>
      </c>
      <c r="AF232" s="12"/>
      <c r="AG232" s="200" t="s">
        <v>362</v>
      </c>
      <c r="AH232" s="80" t="s">
        <v>380</v>
      </c>
      <c r="AI232" s="12"/>
      <c r="AJ232" s="12"/>
      <c r="AK232" s="12"/>
      <c r="AL232" s="80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</row>
    <row r="233" spans="1:34" ht="13.5">
      <c r="A233" s="5">
        <v>141</v>
      </c>
      <c r="B233" s="4">
        <v>0</v>
      </c>
      <c r="D233" s="4">
        <v>631</v>
      </c>
      <c r="E233" s="4">
        <v>84</v>
      </c>
      <c r="F233" s="4" t="s">
        <v>325</v>
      </c>
      <c r="G233" s="59" t="s">
        <v>183</v>
      </c>
      <c r="H233" s="4">
        <v>2</v>
      </c>
      <c r="I233" s="4">
        <v>22.5</v>
      </c>
      <c r="J233" s="5" t="s">
        <v>313</v>
      </c>
      <c r="K233" s="3" t="s">
        <v>313</v>
      </c>
      <c r="L233" s="3" t="s">
        <v>313</v>
      </c>
      <c r="M233" s="3" t="s">
        <v>313</v>
      </c>
      <c r="N233" s="3" t="s">
        <v>313</v>
      </c>
      <c r="O233" s="3" t="s">
        <v>313</v>
      </c>
      <c r="P233" s="3" t="s">
        <v>313</v>
      </c>
      <c r="Q233" s="3" t="s">
        <v>313</v>
      </c>
      <c r="R233" s="3" t="s">
        <v>313</v>
      </c>
      <c r="S233" s="3" t="s">
        <v>313</v>
      </c>
      <c r="T233" s="3" t="s">
        <v>313</v>
      </c>
      <c r="U233" s="3" t="s">
        <v>313</v>
      </c>
      <c r="V233" s="3">
        <v>2</v>
      </c>
      <c r="W233" s="3">
        <v>22.5</v>
      </c>
      <c r="X233" s="3" t="s">
        <v>313</v>
      </c>
      <c r="Y233" s="3" t="s">
        <v>313</v>
      </c>
      <c r="Z233" s="3" t="s">
        <v>313</v>
      </c>
      <c r="AA233" s="3" t="s">
        <v>313</v>
      </c>
      <c r="AD233" s="3">
        <v>7</v>
      </c>
      <c r="AE233" s="3" t="s">
        <v>377</v>
      </c>
      <c r="AG233" s="198" t="s">
        <v>362</v>
      </c>
      <c r="AH233" s="91" t="s">
        <v>175</v>
      </c>
    </row>
    <row r="234" spans="1:60" s="13" customFormat="1" ht="13.5">
      <c r="A234" s="42">
        <v>142</v>
      </c>
      <c r="B234" s="41">
        <v>1</v>
      </c>
      <c r="C234" s="41"/>
      <c r="D234" s="201">
        <v>115</v>
      </c>
      <c r="E234" s="41">
        <v>11</v>
      </c>
      <c r="F234" s="201" t="s">
        <v>309</v>
      </c>
      <c r="G234" s="91" t="s">
        <v>125</v>
      </c>
      <c r="H234" s="41">
        <v>1</v>
      </c>
      <c r="I234" s="41">
        <v>22.5</v>
      </c>
      <c r="J234" s="41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>
        <v>1</v>
      </c>
      <c r="AC234" s="40">
        <v>22.5</v>
      </c>
      <c r="AD234" s="40">
        <v>0</v>
      </c>
      <c r="AE234" s="40" t="s">
        <v>363</v>
      </c>
      <c r="AF234" s="12"/>
      <c r="AG234" s="200" t="s">
        <v>362</v>
      </c>
      <c r="AH234" s="80"/>
      <c r="AI234" s="12"/>
      <c r="AJ234" s="12"/>
      <c r="AK234" s="12"/>
      <c r="AL234" s="80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</row>
    <row r="235" spans="1:60" s="13" customFormat="1" ht="13.5">
      <c r="A235" s="42">
        <v>142</v>
      </c>
      <c r="B235" s="41">
        <v>0</v>
      </c>
      <c r="C235" s="41"/>
      <c r="D235" s="201">
        <v>233</v>
      </c>
      <c r="E235" s="41">
        <v>22</v>
      </c>
      <c r="F235" s="201" t="s">
        <v>309</v>
      </c>
      <c r="G235" s="91" t="s">
        <v>133</v>
      </c>
      <c r="H235" s="41">
        <v>2</v>
      </c>
      <c r="I235" s="41">
        <v>22.5</v>
      </c>
      <c r="J235" s="42" t="s">
        <v>313</v>
      </c>
      <c r="K235" s="40" t="s">
        <v>313</v>
      </c>
      <c r="L235" s="40">
        <v>2</v>
      </c>
      <c r="M235" s="40">
        <v>22.5</v>
      </c>
      <c r="N235" s="40" t="s">
        <v>313</v>
      </c>
      <c r="O235" s="40" t="s">
        <v>313</v>
      </c>
      <c r="P235" s="40" t="s">
        <v>313</v>
      </c>
      <c r="Q235" s="40" t="s">
        <v>313</v>
      </c>
      <c r="R235" s="40" t="s">
        <v>313</v>
      </c>
      <c r="S235" s="40" t="s">
        <v>313</v>
      </c>
      <c r="T235" s="40" t="s">
        <v>313</v>
      </c>
      <c r="U235" s="40" t="s">
        <v>313</v>
      </c>
      <c r="V235" s="40" t="s">
        <v>313</v>
      </c>
      <c r="W235" s="40" t="s">
        <v>313</v>
      </c>
      <c r="X235" s="40" t="s">
        <v>313</v>
      </c>
      <c r="Y235" s="40" t="s">
        <v>313</v>
      </c>
      <c r="Z235" s="40" t="s">
        <v>313</v>
      </c>
      <c r="AA235" s="40" t="s">
        <v>313</v>
      </c>
      <c r="AB235" s="40"/>
      <c r="AC235" s="40"/>
      <c r="AD235" s="40">
        <v>2</v>
      </c>
      <c r="AE235" s="40" t="s">
        <v>367</v>
      </c>
      <c r="AF235" s="12"/>
      <c r="AG235" s="200" t="s">
        <v>362</v>
      </c>
      <c r="AH235" s="80"/>
      <c r="AI235" s="12"/>
      <c r="AJ235" s="12"/>
      <c r="AK235" s="12"/>
      <c r="AL235" s="80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</row>
    <row r="236" spans="1:60" s="13" customFormat="1" ht="13.5">
      <c r="A236" s="42">
        <v>142</v>
      </c>
      <c r="B236" s="41">
        <v>1</v>
      </c>
      <c r="C236" s="41"/>
      <c r="D236" s="201">
        <v>403</v>
      </c>
      <c r="E236" s="41">
        <v>52</v>
      </c>
      <c r="F236" s="201" t="s">
        <v>309</v>
      </c>
      <c r="G236" s="91" t="s">
        <v>155</v>
      </c>
      <c r="H236" s="41">
        <v>2</v>
      </c>
      <c r="I236" s="41">
        <v>22.5</v>
      </c>
      <c r="J236" s="42" t="s">
        <v>313</v>
      </c>
      <c r="K236" s="42" t="s">
        <v>313</v>
      </c>
      <c r="L236" s="42" t="s">
        <v>313</v>
      </c>
      <c r="M236" s="42" t="s">
        <v>313</v>
      </c>
      <c r="N236" s="42" t="s">
        <v>313</v>
      </c>
      <c r="O236" s="42" t="s">
        <v>313</v>
      </c>
      <c r="P236" s="42">
        <v>2</v>
      </c>
      <c r="Q236" s="42">
        <v>22.5</v>
      </c>
      <c r="R236" s="42" t="s">
        <v>313</v>
      </c>
      <c r="S236" s="42" t="s">
        <v>313</v>
      </c>
      <c r="T236" s="42" t="s">
        <v>313</v>
      </c>
      <c r="U236" s="42" t="s">
        <v>313</v>
      </c>
      <c r="V236" s="42" t="s">
        <v>313</v>
      </c>
      <c r="W236" s="42" t="s">
        <v>313</v>
      </c>
      <c r="X236" s="42" t="s">
        <v>313</v>
      </c>
      <c r="Y236" s="42" t="s">
        <v>313</v>
      </c>
      <c r="Z236" s="42" t="s">
        <v>313</v>
      </c>
      <c r="AA236" s="42" t="s">
        <v>313</v>
      </c>
      <c r="AB236" s="40"/>
      <c r="AC236" s="40"/>
      <c r="AD236" s="40">
        <v>4</v>
      </c>
      <c r="AE236" s="40" t="s">
        <v>375</v>
      </c>
      <c r="AF236" s="12"/>
      <c r="AG236" s="200" t="s">
        <v>362</v>
      </c>
      <c r="AH236" s="80" t="s">
        <v>152</v>
      </c>
      <c r="AI236" s="12"/>
      <c r="AJ236" s="12"/>
      <c r="AK236" s="12"/>
      <c r="AL236" s="80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</row>
    <row r="237" spans="1:60" s="13" customFormat="1" ht="13.5">
      <c r="A237" s="42">
        <v>151</v>
      </c>
      <c r="B237" s="41">
        <v>1</v>
      </c>
      <c r="C237" s="41"/>
      <c r="D237" s="201">
        <v>241</v>
      </c>
      <c r="E237" s="41">
        <v>26</v>
      </c>
      <c r="F237" s="201" t="s">
        <v>318</v>
      </c>
      <c r="G237" s="91" t="s">
        <v>135</v>
      </c>
      <c r="H237" s="41">
        <v>2</v>
      </c>
      <c r="I237" s="41">
        <v>22.5</v>
      </c>
      <c r="J237" s="42">
        <v>2</v>
      </c>
      <c r="K237" s="42">
        <v>22.5</v>
      </c>
      <c r="L237" s="42" t="s">
        <v>313</v>
      </c>
      <c r="M237" s="42" t="s">
        <v>313</v>
      </c>
      <c r="N237" s="42" t="s">
        <v>313</v>
      </c>
      <c r="O237" s="42" t="s">
        <v>313</v>
      </c>
      <c r="P237" s="42" t="s">
        <v>313</v>
      </c>
      <c r="Q237" s="42" t="s">
        <v>313</v>
      </c>
      <c r="R237" s="42" t="s">
        <v>313</v>
      </c>
      <c r="S237" s="42" t="s">
        <v>313</v>
      </c>
      <c r="T237" s="42" t="s">
        <v>313</v>
      </c>
      <c r="U237" s="42" t="s">
        <v>313</v>
      </c>
      <c r="V237" s="42" t="s">
        <v>313</v>
      </c>
      <c r="W237" s="42" t="s">
        <v>313</v>
      </c>
      <c r="X237" s="42" t="s">
        <v>313</v>
      </c>
      <c r="Y237" s="42" t="s">
        <v>313</v>
      </c>
      <c r="Z237" s="42" t="s">
        <v>313</v>
      </c>
      <c r="AA237" s="42" t="s">
        <v>313</v>
      </c>
      <c r="AB237" s="40"/>
      <c r="AC237" s="40"/>
      <c r="AD237" s="40">
        <v>1</v>
      </c>
      <c r="AE237" s="40" t="s">
        <v>368</v>
      </c>
      <c r="AF237" s="12"/>
      <c r="AG237" s="200" t="s">
        <v>362</v>
      </c>
      <c r="AH237" s="80"/>
      <c r="AI237" s="12"/>
      <c r="AJ237" s="12"/>
      <c r="AK237" s="12"/>
      <c r="AL237" s="80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</row>
    <row r="238" spans="1:34" ht="13.5">
      <c r="A238" s="42">
        <v>151</v>
      </c>
      <c r="B238" s="41">
        <v>1</v>
      </c>
      <c r="C238" s="41"/>
      <c r="D238" s="201">
        <v>261</v>
      </c>
      <c r="E238" s="41">
        <v>29</v>
      </c>
      <c r="F238" s="201" t="s">
        <v>318</v>
      </c>
      <c r="G238" s="91" t="s">
        <v>321</v>
      </c>
      <c r="H238" s="41">
        <v>2</v>
      </c>
      <c r="I238" s="41">
        <v>22.5</v>
      </c>
      <c r="J238" s="42" t="s">
        <v>313</v>
      </c>
      <c r="K238" s="42" t="s">
        <v>313</v>
      </c>
      <c r="L238" s="42" t="s">
        <v>313</v>
      </c>
      <c r="M238" s="42" t="s">
        <v>313</v>
      </c>
      <c r="N238" s="42" t="s">
        <v>313</v>
      </c>
      <c r="O238" s="42" t="s">
        <v>313</v>
      </c>
      <c r="P238" s="42" t="s">
        <v>313</v>
      </c>
      <c r="Q238" s="42" t="s">
        <v>313</v>
      </c>
      <c r="R238" s="42" t="s">
        <v>313</v>
      </c>
      <c r="S238" s="42" t="s">
        <v>313</v>
      </c>
      <c r="T238" s="42" t="s">
        <v>313</v>
      </c>
      <c r="U238" s="42" t="s">
        <v>313</v>
      </c>
      <c r="V238" s="42" t="s">
        <v>313</v>
      </c>
      <c r="W238" s="42" t="s">
        <v>313</v>
      </c>
      <c r="X238" s="42">
        <v>2</v>
      </c>
      <c r="Y238" s="42">
        <v>22.5</v>
      </c>
      <c r="Z238" s="42" t="s">
        <v>313</v>
      </c>
      <c r="AA238" s="42" t="s">
        <v>313</v>
      </c>
      <c r="AB238" s="40"/>
      <c r="AC238" s="40"/>
      <c r="AD238" s="40">
        <v>8</v>
      </c>
      <c r="AE238" s="40" t="s">
        <v>369</v>
      </c>
      <c r="AG238" s="198" t="s">
        <v>362</v>
      </c>
      <c r="AH238" s="91" t="s">
        <v>370</v>
      </c>
    </row>
    <row r="239" spans="1:34" ht="13.5">
      <c r="A239" s="42">
        <v>151</v>
      </c>
      <c r="B239" s="41">
        <v>0</v>
      </c>
      <c r="C239" s="41"/>
      <c r="D239" s="201">
        <v>412</v>
      </c>
      <c r="E239" s="41">
        <v>55</v>
      </c>
      <c r="F239" s="201" t="s">
        <v>318</v>
      </c>
      <c r="G239" s="91" t="s">
        <v>158</v>
      </c>
      <c r="H239" s="41">
        <v>2</v>
      </c>
      <c r="I239" s="41">
        <v>22.5</v>
      </c>
      <c r="J239" s="42" t="s">
        <v>313</v>
      </c>
      <c r="K239" s="42" t="s">
        <v>313</v>
      </c>
      <c r="L239" s="42" t="s">
        <v>313</v>
      </c>
      <c r="M239" s="42" t="s">
        <v>313</v>
      </c>
      <c r="N239" s="42" t="s">
        <v>313</v>
      </c>
      <c r="O239" s="42" t="s">
        <v>313</v>
      </c>
      <c r="P239" s="42" t="s">
        <v>313</v>
      </c>
      <c r="Q239" s="42" t="s">
        <v>313</v>
      </c>
      <c r="R239" s="42">
        <v>2</v>
      </c>
      <c r="S239" s="42">
        <v>22.5</v>
      </c>
      <c r="T239" s="42" t="s">
        <v>313</v>
      </c>
      <c r="U239" s="42" t="s">
        <v>313</v>
      </c>
      <c r="V239" s="42" t="s">
        <v>313</v>
      </c>
      <c r="W239" s="42" t="s">
        <v>313</v>
      </c>
      <c r="X239" s="42" t="s">
        <v>313</v>
      </c>
      <c r="Y239" s="42" t="s">
        <v>313</v>
      </c>
      <c r="Z239" s="42" t="s">
        <v>313</v>
      </c>
      <c r="AA239" s="42" t="s">
        <v>313</v>
      </c>
      <c r="AB239" s="40"/>
      <c r="AC239" s="40"/>
      <c r="AD239" s="40">
        <v>5</v>
      </c>
      <c r="AE239" s="40" t="s">
        <v>378</v>
      </c>
      <c r="AG239" s="198" t="s">
        <v>362</v>
      </c>
      <c r="AH239" s="91" t="s">
        <v>152</v>
      </c>
    </row>
    <row r="240" spans="1:33" ht="13.5">
      <c r="A240" s="42">
        <v>152</v>
      </c>
      <c r="B240" s="41">
        <v>1</v>
      </c>
      <c r="C240" s="41"/>
      <c r="D240" s="201">
        <v>113</v>
      </c>
      <c r="E240" s="41">
        <v>9</v>
      </c>
      <c r="F240" s="201" t="s">
        <v>307</v>
      </c>
      <c r="G240" s="91" t="s">
        <v>123</v>
      </c>
      <c r="H240" s="41">
        <v>1</v>
      </c>
      <c r="I240" s="41">
        <v>22.5</v>
      </c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0">
        <v>1</v>
      </c>
      <c r="AC240" s="40">
        <v>22.5</v>
      </c>
      <c r="AD240" s="40">
        <v>0</v>
      </c>
      <c r="AE240" s="40" t="s">
        <v>363</v>
      </c>
      <c r="AG240" s="198" t="s">
        <v>362</v>
      </c>
    </row>
    <row r="241" spans="1:34" ht="13.5">
      <c r="A241" s="5">
        <v>152</v>
      </c>
      <c r="B241" s="4">
        <v>0</v>
      </c>
      <c r="D241" s="4">
        <v>541</v>
      </c>
      <c r="E241" s="4">
        <v>73</v>
      </c>
      <c r="F241" s="4" t="s">
        <v>307</v>
      </c>
      <c r="G241" s="59" t="s">
        <v>173</v>
      </c>
      <c r="H241" s="4">
        <v>2</v>
      </c>
      <c r="I241" s="4">
        <v>22.5</v>
      </c>
      <c r="J241" s="5" t="s">
        <v>313</v>
      </c>
      <c r="K241" s="3" t="s">
        <v>313</v>
      </c>
      <c r="L241" s="3" t="s">
        <v>313</v>
      </c>
      <c r="M241" s="3" t="s">
        <v>313</v>
      </c>
      <c r="N241" s="3" t="s">
        <v>313</v>
      </c>
      <c r="O241" s="3" t="s">
        <v>313</v>
      </c>
      <c r="P241" s="3" t="s">
        <v>313</v>
      </c>
      <c r="Q241" s="3" t="s">
        <v>313</v>
      </c>
      <c r="R241" s="3" t="s">
        <v>313</v>
      </c>
      <c r="S241" s="3" t="s">
        <v>313</v>
      </c>
      <c r="T241" s="3" t="s">
        <v>313</v>
      </c>
      <c r="U241" s="3" t="s">
        <v>313</v>
      </c>
      <c r="V241" s="3">
        <v>2</v>
      </c>
      <c r="W241" s="3">
        <v>22.5</v>
      </c>
      <c r="X241" s="3" t="s">
        <v>313</v>
      </c>
      <c r="Y241" s="3" t="s">
        <v>313</v>
      </c>
      <c r="Z241" s="3" t="s">
        <v>313</v>
      </c>
      <c r="AA241" s="3" t="s">
        <v>313</v>
      </c>
      <c r="AD241" s="3">
        <v>7</v>
      </c>
      <c r="AE241" s="3" t="s">
        <v>382</v>
      </c>
      <c r="AG241" s="198" t="s">
        <v>362</v>
      </c>
      <c r="AH241" s="91" t="s">
        <v>380</v>
      </c>
    </row>
    <row r="242" spans="1:34" ht="13.5">
      <c r="A242" s="5">
        <v>152</v>
      </c>
      <c r="B242" s="4">
        <v>0</v>
      </c>
      <c r="D242" s="4">
        <v>602</v>
      </c>
      <c r="E242" s="4">
        <v>78</v>
      </c>
      <c r="F242" s="4" t="s">
        <v>307</v>
      </c>
      <c r="G242" s="59" t="s">
        <v>177</v>
      </c>
      <c r="H242" s="4">
        <v>2</v>
      </c>
      <c r="I242" s="4">
        <v>22.5</v>
      </c>
      <c r="J242" s="5" t="s">
        <v>313</v>
      </c>
      <c r="K242" s="3" t="s">
        <v>313</v>
      </c>
      <c r="L242" s="3" t="s">
        <v>313</v>
      </c>
      <c r="M242" s="3" t="s">
        <v>313</v>
      </c>
      <c r="N242" s="3" t="s">
        <v>313</v>
      </c>
      <c r="O242" s="3" t="s">
        <v>313</v>
      </c>
      <c r="P242" s="3">
        <v>2</v>
      </c>
      <c r="Q242" s="3">
        <v>22.5</v>
      </c>
      <c r="R242" s="3" t="s">
        <v>313</v>
      </c>
      <c r="S242" s="3" t="s">
        <v>313</v>
      </c>
      <c r="T242" s="3" t="s">
        <v>313</v>
      </c>
      <c r="U242" s="3" t="s">
        <v>313</v>
      </c>
      <c r="V242" s="3" t="s">
        <v>313</v>
      </c>
      <c r="W242" s="3" t="s">
        <v>313</v>
      </c>
      <c r="X242" s="3" t="s">
        <v>313</v>
      </c>
      <c r="Y242" s="3" t="s">
        <v>313</v>
      </c>
      <c r="Z242" s="3" t="s">
        <v>313</v>
      </c>
      <c r="AA242" s="3" t="s">
        <v>313</v>
      </c>
      <c r="AD242" s="3">
        <v>4</v>
      </c>
      <c r="AE242" s="3" t="s">
        <v>375</v>
      </c>
      <c r="AG242" s="198" t="s">
        <v>362</v>
      </c>
      <c r="AH242" s="91" t="s">
        <v>175</v>
      </c>
    </row>
    <row r="243" spans="1:33" ht="13.5">
      <c r="A243" s="5">
        <v>211</v>
      </c>
      <c r="B243" s="4">
        <v>1</v>
      </c>
      <c r="D243" s="202">
        <v>117</v>
      </c>
      <c r="E243" s="41">
        <v>13</v>
      </c>
      <c r="F243" s="202" t="s">
        <v>311</v>
      </c>
      <c r="G243" s="59" t="s">
        <v>127</v>
      </c>
      <c r="H243" s="4">
        <v>1</v>
      </c>
      <c r="I243" s="4">
        <v>22.5</v>
      </c>
      <c r="AB243" s="3">
        <v>1</v>
      </c>
      <c r="AC243" s="3">
        <v>22.5</v>
      </c>
      <c r="AD243" s="3">
        <v>0</v>
      </c>
      <c r="AE243" s="3" t="s">
        <v>363</v>
      </c>
      <c r="AG243" s="198" t="s">
        <v>362</v>
      </c>
    </row>
    <row r="244" spans="1:60" s="13" customFormat="1" ht="13.5">
      <c r="A244" s="42">
        <v>211</v>
      </c>
      <c r="B244" s="41">
        <v>0</v>
      </c>
      <c r="C244" s="41"/>
      <c r="D244" s="201">
        <v>323</v>
      </c>
      <c r="E244" s="41">
        <v>42</v>
      </c>
      <c r="F244" s="201" t="s">
        <v>311</v>
      </c>
      <c r="G244" s="91" t="s">
        <v>148</v>
      </c>
      <c r="H244" s="41">
        <v>2</v>
      </c>
      <c r="I244" s="41">
        <v>22.5</v>
      </c>
      <c r="J244" s="42" t="s">
        <v>313</v>
      </c>
      <c r="K244" s="42" t="s">
        <v>313</v>
      </c>
      <c r="L244" s="42" t="s">
        <v>313</v>
      </c>
      <c r="M244" s="42" t="s">
        <v>313</v>
      </c>
      <c r="N244" s="42" t="s">
        <v>313</v>
      </c>
      <c r="O244" s="42" t="s">
        <v>313</v>
      </c>
      <c r="P244" s="42" t="s">
        <v>313</v>
      </c>
      <c r="Q244" s="42" t="s">
        <v>313</v>
      </c>
      <c r="R244" s="42" t="s">
        <v>313</v>
      </c>
      <c r="S244" s="42" t="s">
        <v>313</v>
      </c>
      <c r="T244" s="42">
        <v>2</v>
      </c>
      <c r="U244" s="42">
        <v>22.5</v>
      </c>
      <c r="V244" s="42" t="s">
        <v>313</v>
      </c>
      <c r="W244" s="42" t="s">
        <v>313</v>
      </c>
      <c r="X244" s="42" t="s">
        <v>313</v>
      </c>
      <c r="Y244" s="42" t="s">
        <v>313</v>
      </c>
      <c r="Z244" s="42" t="s">
        <v>313</v>
      </c>
      <c r="AA244" s="42" t="s">
        <v>313</v>
      </c>
      <c r="AB244" s="40"/>
      <c r="AC244" s="40"/>
      <c r="AD244" s="40">
        <v>6</v>
      </c>
      <c r="AE244" s="40" t="s">
        <v>376</v>
      </c>
      <c r="AF244" s="12"/>
      <c r="AG244" s="200" t="s">
        <v>362</v>
      </c>
      <c r="AH244" s="80" t="s">
        <v>141</v>
      </c>
      <c r="AI244" s="12"/>
      <c r="AJ244" s="12"/>
      <c r="AK244" s="12"/>
      <c r="AL244" s="80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</row>
    <row r="245" spans="1:60" s="13" customFormat="1" ht="13.5">
      <c r="A245" s="42">
        <v>212</v>
      </c>
      <c r="B245" s="41">
        <v>1</v>
      </c>
      <c r="C245" s="41"/>
      <c r="D245" s="201">
        <v>112</v>
      </c>
      <c r="E245" s="41">
        <v>8</v>
      </c>
      <c r="F245" s="201" t="s">
        <v>305</v>
      </c>
      <c r="G245" s="91" t="s">
        <v>306</v>
      </c>
      <c r="H245" s="41">
        <v>1</v>
      </c>
      <c r="I245" s="41">
        <v>22.5</v>
      </c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0">
        <v>1</v>
      </c>
      <c r="AC245" s="40">
        <v>22.5</v>
      </c>
      <c r="AD245" s="40">
        <v>0</v>
      </c>
      <c r="AE245" s="40" t="s">
        <v>363</v>
      </c>
      <c r="AF245" s="12"/>
      <c r="AG245" s="200" t="s">
        <v>362</v>
      </c>
      <c r="AH245" s="80"/>
      <c r="AI245" s="12"/>
      <c r="AJ245" s="12"/>
      <c r="AK245" s="12"/>
      <c r="AL245" s="80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</row>
    <row r="246" spans="1:34" ht="13.5">
      <c r="A246" s="5">
        <v>212</v>
      </c>
      <c r="B246" s="4">
        <v>0</v>
      </c>
      <c r="D246" s="202">
        <v>517</v>
      </c>
      <c r="E246" s="202">
        <v>72</v>
      </c>
      <c r="F246" s="202" t="s">
        <v>305</v>
      </c>
      <c r="G246" s="59" t="s">
        <v>159</v>
      </c>
      <c r="H246" s="4">
        <v>2</v>
      </c>
      <c r="I246" s="4">
        <v>22.5</v>
      </c>
      <c r="J246" s="5" t="s">
        <v>313</v>
      </c>
      <c r="K246" s="3" t="s">
        <v>313</v>
      </c>
      <c r="L246" s="3" t="s">
        <v>313</v>
      </c>
      <c r="M246" s="3" t="s">
        <v>313</v>
      </c>
      <c r="N246" s="3" t="s">
        <v>313</v>
      </c>
      <c r="O246" s="3" t="s">
        <v>313</v>
      </c>
      <c r="P246" s="3" t="s">
        <v>313</v>
      </c>
      <c r="Q246" s="3" t="s">
        <v>313</v>
      </c>
      <c r="R246" s="3">
        <v>2</v>
      </c>
      <c r="S246" s="3">
        <v>22.5</v>
      </c>
      <c r="T246" s="3" t="s">
        <v>313</v>
      </c>
      <c r="U246" s="3" t="s">
        <v>313</v>
      </c>
      <c r="V246" s="3" t="s">
        <v>313</v>
      </c>
      <c r="W246" s="3" t="s">
        <v>313</v>
      </c>
      <c r="X246" s="3" t="s">
        <v>313</v>
      </c>
      <c r="Y246" s="3" t="s">
        <v>313</v>
      </c>
      <c r="Z246" s="3" t="s">
        <v>313</v>
      </c>
      <c r="AA246" s="3" t="s">
        <v>313</v>
      </c>
      <c r="AD246" s="3">
        <v>5</v>
      </c>
      <c r="AE246" s="3" t="s">
        <v>381</v>
      </c>
      <c r="AG246" s="198" t="s">
        <v>362</v>
      </c>
      <c r="AH246" s="91" t="s">
        <v>380</v>
      </c>
    </row>
    <row r="247" spans="1:34" ht="13.5">
      <c r="A247" s="42">
        <v>221</v>
      </c>
      <c r="B247" s="41">
        <v>1</v>
      </c>
      <c r="C247" s="41"/>
      <c r="D247" s="201">
        <v>263</v>
      </c>
      <c r="E247" s="41">
        <v>31</v>
      </c>
      <c r="F247" s="201" t="s">
        <v>323</v>
      </c>
      <c r="G247" s="91" t="s">
        <v>139</v>
      </c>
      <c r="H247" s="41">
        <v>2</v>
      </c>
      <c r="I247" s="41">
        <v>22.5</v>
      </c>
      <c r="J247" s="42" t="s">
        <v>313</v>
      </c>
      <c r="K247" s="42" t="s">
        <v>313</v>
      </c>
      <c r="L247" s="42" t="s">
        <v>313</v>
      </c>
      <c r="M247" s="42" t="s">
        <v>313</v>
      </c>
      <c r="N247" s="42" t="s">
        <v>313</v>
      </c>
      <c r="O247" s="42" t="s">
        <v>313</v>
      </c>
      <c r="P247" s="42" t="s">
        <v>313</v>
      </c>
      <c r="Q247" s="42" t="s">
        <v>313</v>
      </c>
      <c r="R247" s="42" t="s">
        <v>313</v>
      </c>
      <c r="S247" s="42" t="s">
        <v>313</v>
      </c>
      <c r="T247" s="42" t="s">
        <v>313</v>
      </c>
      <c r="U247" s="42" t="s">
        <v>313</v>
      </c>
      <c r="V247" s="42" t="s">
        <v>313</v>
      </c>
      <c r="W247" s="42" t="s">
        <v>313</v>
      </c>
      <c r="X247" s="42">
        <v>2</v>
      </c>
      <c r="Y247" s="42">
        <v>22.5</v>
      </c>
      <c r="Z247" s="42" t="s">
        <v>313</v>
      </c>
      <c r="AA247" s="42" t="s">
        <v>313</v>
      </c>
      <c r="AB247" s="40"/>
      <c r="AC247" s="40"/>
      <c r="AD247" s="40">
        <v>8</v>
      </c>
      <c r="AE247" s="40" t="s">
        <v>371</v>
      </c>
      <c r="AG247" s="198" t="s">
        <v>362</v>
      </c>
      <c r="AH247" s="91" t="s">
        <v>372</v>
      </c>
    </row>
    <row r="248" spans="1:34" ht="13.5">
      <c r="A248" s="42">
        <v>221</v>
      </c>
      <c r="B248" s="41">
        <v>0</v>
      </c>
      <c r="C248" s="41"/>
      <c r="D248" s="201">
        <v>331</v>
      </c>
      <c r="E248" s="41">
        <v>43</v>
      </c>
      <c r="F248" s="201" t="s">
        <v>323</v>
      </c>
      <c r="G248" s="91" t="s">
        <v>149</v>
      </c>
      <c r="H248" s="41">
        <v>2</v>
      </c>
      <c r="I248" s="41">
        <v>22.5</v>
      </c>
      <c r="J248" s="42" t="s">
        <v>313</v>
      </c>
      <c r="K248" s="42" t="s">
        <v>313</v>
      </c>
      <c r="L248" s="42" t="s">
        <v>313</v>
      </c>
      <c r="M248" s="42" t="s">
        <v>313</v>
      </c>
      <c r="N248" s="42" t="s">
        <v>313</v>
      </c>
      <c r="O248" s="42" t="s">
        <v>313</v>
      </c>
      <c r="P248" s="42" t="s">
        <v>313</v>
      </c>
      <c r="Q248" s="42" t="s">
        <v>313</v>
      </c>
      <c r="R248" s="42" t="s">
        <v>313</v>
      </c>
      <c r="S248" s="42" t="s">
        <v>313</v>
      </c>
      <c r="T248" s="42" t="s">
        <v>313</v>
      </c>
      <c r="U248" s="42" t="s">
        <v>313</v>
      </c>
      <c r="V248" s="42">
        <v>2</v>
      </c>
      <c r="W248" s="42">
        <v>22.5</v>
      </c>
      <c r="X248" s="42" t="s">
        <v>313</v>
      </c>
      <c r="Y248" s="42" t="s">
        <v>313</v>
      </c>
      <c r="Z248" s="42" t="s">
        <v>313</v>
      </c>
      <c r="AA248" s="42" t="s">
        <v>313</v>
      </c>
      <c r="AB248" s="40"/>
      <c r="AC248" s="40"/>
      <c r="AD248" s="40">
        <v>7</v>
      </c>
      <c r="AE248" s="40" t="s">
        <v>377</v>
      </c>
      <c r="AG248" s="198" t="s">
        <v>362</v>
      </c>
      <c r="AH248" s="91" t="s">
        <v>141</v>
      </c>
    </row>
    <row r="249" spans="1:34" ht="13.5">
      <c r="A249" s="5">
        <v>221</v>
      </c>
      <c r="B249" s="4">
        <v>0</v>
      </c>
      <c r="D249" s="4">
        <v>601</v>
      </c>
      <c r="E249" s="4">
        <v>77</v>
      </c>
      <c r="F249" s="4" t="s">
        <v>323</v>
      </c>
      <c r="G249" s="59" t="s">
        <v>176</v>
      </c>
      <c r="H249" s="4">
        <v>2</v>
      </c>
      <c r="I249" s="4">
        <v>22.5</v>
      </c>
      <c r="J249" s="5" t="s">
        <v>313</v>
      </c>
      <c r="K249" s="3" t="s">
        <v>313</v>
      </c>
      <c r="L249" s="3" t="s">
        <v>313</v>
      </c>
      <c r="M249" s="3" t="s">
        <v>313</v>
      </c>
      <c r="N249" s="3" t="s">
        <v>313</v>
      </c>
      <c r="O249" s="3" t="s">
        <v>313</v>
      </c>
      <c r="P249" s="3">
        <v>2</v>
      </c>
      <c r="Q249" s="3">
        <v>22.5</v>
      </c>
      <c r="R249" s="3" t="s">
        <v>313</v>
      </c>
      <c r="S249" s="3" t="s">
        <v>313</v>
      </c>
      <c r="T249" s="3" t="s">
        <v>313</v>
      </c>
      <c r="U249" s="3" t="s">
        <v>313</v>
      </c>
      <c r="V249" s="3" t="s">
        <v>313</v>
      </c>
      <c r="W249" s="3" t="s">
        <v>313</v>
      </c>
      <c r="X249" s="3" t="s">
        <v>313</v>
      </c>
      <c r="Y249" s="3" t="s">
        <v>313</v>
      </c>
      <c r="Z249" s="3" t="s">
        <v>313</v>
      </c>
      <c r="AA249" s="3" t="s">
        <v>313</v>
      </c>
      <c r="AD249" s="3">
        <v>4</v>
      </c>
      <c r="AE249" s="3" t="s">
        <v>375</v>
      </c>
      <c r="AG249" s="198" t="s">
        <v>362</v>
      </c>
      <c r="AH249" s="91" t="s">
        <v>175</v>
      </c>
    </row>
    <row r="250" spans="1:33" ht="13.5">
      <c r="A250" s="42">
        <v>222</v>
      </c>
      <c r="B250" s="41">
        <v>1</v>
      </c>
      <c r="C250" s="41"/>
      <c r="D250" s="201">
        <v>236</v>
      </c>
      <c r="E250" s="41">
        <v>25</v>
      </c>
      <c r="F250" s="201" t="s">
        <v>317</v>
      </c>
      <c r="G250" s="91" t="s">
        <v>134</v>
      </c>
      <c r="H250" s="41">
        <v>2</v>
      </c>
      <c r="I250" s="41">
        <v>22.5</v>
      </c>
      <c r="J250" s="42" t="s">
        <v>313</v>
      </c>
      <c r="K250" s="42" t="s">
        <v>313</v>
      </c>
      <c r="L250" s="42">
        <v>2</v>
      </c>
      <c r="M250" s="42">
        <v>22.5</v>
      </c>
      <c r="N250" s="42" t="s">
        <v>313</v>
      </c>
      <c r="O250" s="42" t="s">
        <v>313</v>
      </c>
      <c r="P250" s="42" t="s">
        <v>313</v>
      </c>
      <c r="Q250" s="42" t="s">
        <v>313</v>
      </c>
      <c r="R250" s="42" t="s">
        <v>313</v>
      </c>
      <c r="S250" s="42" t="s">
        <v>313</v>
      </c>
      <c r="T250" s="42" t="s">
        <v>313</v>
      </c>
      <c r="U250" s="42" t="s">
        <v>313</v>
      </c>
      <c r="V250" s="42" t="s">
        <v>313</v>
      </c>
      <c r="W250" s="42" t="s">
        <v>313</v>
      </c>
      <c r="X250" s="42" t="s">
        <v>313</v>
      </c>
      <c r="Y250" s="42" t="s">
        <v>313</v>
      </c>
      <c r="Z250" s="42" t="s">
        <v>313</v>
      </c>
      <c r="AA250" s="42" t="s">
        <v>313</v>
      </c>
      <c r="AB250" s="40"/>
      <c r="AC250" s="40"/>
      <c r="AD250" s="40">
        <v>2</v>
      </c>
      <c r="AE250" s="40" t="s">
        <v>367</v>
      </c>
      <c r="AG250" s="198" t="s">
        <v>362</v>
      </c>
    </row>
    <row r="251" spans="1:34" ht="13.5">
      <c r="A251" s="5">
        <v>222</v>
      </c>
      <c r="B251" s="4">
        <v>1</v>
      </c>
      <c r="D251" s="202">
        <v>421</v>
      </c>
      <c r="E251" s="41">
        <v>56</v>
      </c>
      <c r="F251" s="202" t="s">
        <v>317</v>
      </c>
      <c r="G251" s="59" t="s">
        <v>344</v>
      </c>
      <c r="H251" s="4">
        <v>2</v>
      </c>
      <c r="I251" s="4">
        <v>22.5</v>
      </c>
      <c r="J251" s="5" t="s">
        <v>313</v>
      </c>
      <c r="K251" s="3" t="s">
        <v>313</v>
      </c>
      <c r="L251" s="3" t="s">
        <v>313</v>
      </c>
      <c r="M251" s="3" t="s">
        <v>313</v>
      </c>
      <c r="N251" s="3" t="s">
        <v>313</v>
      </c>
      <c r="O251" s="3" t="s">
        <v>313</v>
      </c>
      <c r="P251" s="3" t="s">
        <v>313</v>
      </c>
      <c r="Q251" s="3" t="s">
        <v>313</v>
      </c>
      <c r="R251" s="3" t="s">
        <v>313</v>
      </c>
      <c r="S251" s="3" t="s">
        <v>313</v>
      </c>
      <c r="T251" s="3">
        <v>2</v>
      </c>
      <c r="U251" s="3">
        <v>22.5</v>
      </c>
      <c r="V251" s="3" t="s">
        <v>313</v>
      </c>
      <c r="W251" s="3" t="s">
        <v>313</v>
      </c>
      <c r="X251" s="3" t="s">
        <v>313</v>
      </c>
      <c r="Y251" s="3" t="s">
        <v>313</v>
      </c>
      <c r="Z251" s="3" t="s">
        <v>313</v>
      </c>
      <c r="AA251" s="3" t="s">
        <v>313</v>
      </c>
      <c r="AD251" s="3">
        <v>6</v>
      </c>
      <c r="AE251" s="3" t="s">
        <v>376</v>
      </c>
      <c r="AG251" s="198" t="s">
        <v>362</v>
      </c>
      <c r="AH251" s="91" t="s">
        <v>152</v>
      </c>
    </row>
    <row r="252" spans="1:34" ht="13.5">
      <c r="A252" s="5">
        <v>222</v>
      </c>
      <c r="B252" s="4">
        <v>0</v>
      </c>
      <c r="D252" s="4">
        <v>623</v>
      </c>
      <c r="E252" s="4">
        <v>81</v>
      </c>
      <c r="F252" s="4" t="s">
        <v>317</v>
      </c>
      <c r="G252" s="59" t="s">
        <v>180</v>
      </c>
      <c r="H252" s="4">
        <v>2</v>
      </c>
      <c r="I252" s="4">
        <v>22.5</v>
      </c>
      <c r="J252" s="5" t="s">
        <v>313</v>
      </c>
      <c r="K252" s="3" t="s">
        <v>313</v>
      </c>
      <c r="L252" s="3" t="s">
        <v>313</v>
      </c>
      <c r="M252" s="3" t="s">
        <v>313</v>
      </c>
      <c r="N252" s="3" t="s">
        <v>313</v>
      </c>
      <c r="O252" s="3" t="s">
        <v>313</v>
      </c>
      <c r="P252" s="3" t="s">
        <v>313</v>
      </c>
      <c r="Q252" s="3" t="s">
        <v>313</v>
      </c>
      <c r="R252" s="3" t="s">
        <v>313</v>
      </c>
      <c r="S252" s="3" t="s">
        <v>313</v>
      </c>
      <c r="T252" s="3">
        <v>2</v>
      </c>
      <c r="U252" s="3">
        <v>22.5</v>
      </c>
      <c r="V252" s="3" t="s">
        <v>313</v>
      </c>
      <c r="W252" s="3" t="s">
        <v>313</v>
      </c>
      <c r="X252" s="3" t="s">
        <v>313</v>
      </c>
      <c r="Y252" s="3" t="s">
        <v>313</v>
      </c>
      <c r="Z252" s="3" t="s">
        <v>313</v>
      </c>
      <c r="AA252" s="3" t="s">
        <v>313</v>
      </c>
      <c r="AD252" s="3">
        <v>6</v>
      </c>
      <c r="AE252" s="3" t="s">
        <v>376</v>
      </c>
      <c r="AG252" s="198" t="s">
        <v>362</v>
      </c>
      <c r="AH252" s="91" t="s">
        <v>175</v>
      </c>
    </row>
    <row r="253" spans="1:60" s="13" customFormat="1" ht="13.5">
      <c r="A253" s="42">
        <v>231</v>
      </c>
      <c r="B253" s="41">
        <v>1</v>
      </c>
      <c r="C253" s="41"/>
      <c r="D253" s="201">
        <v>101</v>
      </c>
      <c r="E253" s="41">
        <v>5</v>
      </c>
      <c r="F253" s="201" t="s">
        <v>302</v>
      </c>
      <c r="G253" s="91" t="s">
        <v>353</v>
      </c>
      <c r="H253" s="41">
        <v>2</v>
      </c>
      <c r="I253" s="41">
        <v>22.5</v>
      </c>
      <c r="J253" s="42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>
        <v>2</v>
      </c>
      <c r="AA253" s="40">
        <v>22.5</v>
      </c>
      <c r="AB253" s="40"/>
      <c r="AC253" s="40"/>
      <c r="AD253" s="40">
        <v>9</v>
      </c>
      <c r="AE253" s="40" t="s">
        <v>361</v>
      </c>
      <c r="AF253" s="12"/>
      <c r="AG253" s="200" t="s">
        <v>362</v>
      </c>
      <c r="AH253" s="80"/>
      <c r="AI253" s="12"/>
      <c r="AJ253" s="12"/>
      <c r="AK253" s="12"/>
      <c r="AL253" s="80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</row>
    <row r="254" spans="1:60" s="13" customFormat="1" ht="13.5">
      <c r="A254" s="42">
        <v>231</v>
      </c>
      <c r="B254" s="41">
        <v>0</v>
      </c>
      <c r="C254" s="41"/>
      <c r="D254" s="201">
        <v>119</v>
      </c>
      <c r="E254" s="41">
        <v>15</v>
      </c>
      <c r="F254" s="201" t="s">
        <v>302</v>
      </c>
      <c r="G254" s="91" t="s">
        <v>357</v>
      </c>
      <c r="H254" s="41">
        <v>1</v>
      </c>
      <c r="I254" s="41">
        <v>22.5</v>
      </c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0">
        <v>1</v>
      </c>
      <c r="AC254" s="40">
        <v>22.5</v>
      </c>
      <c r="AD254" s="40">
        <v>0</v>
      </c>
      <c r="AE254" s="40" t="s">
        <v>363</v>
      </c>
      <c r="AF254" s="12"/>
      <c r="AG254" s="200" t="s">
        <v>362</v>
      </c>
      <c r="AH254" s="80"/>
      <c r="AI254" s="12"/>
      <c r="AJ254" s="12"/>
      <c r="AK254" s="12"/>
      <c r="AL254" s="80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</row>
    <row r="255" spans="1:60" s="13" customFormat="1" ht="13.5">
      <c r="A255" s="42">
        <v>231</v>
      </c>
      <c r="B255" s="41">
        <v>0</v>
      </c>
      <c r="C255" s="41"/>
      <c r="D255" s="201">
        <v>231</v>
      </c>
      <c r="E255" s="41">
        <v>20</v>
      </c>
      <c r="F255" s="201" t="s">
        <v>302</v>
      </c>
      <c r="G255" s="91" t="s">
        <v>131</v>
      </c>
      <c r="H255" s="41">
        <v>2</v>
      </c>
      <c r="I255" s="41">
        <v>22.5</v>
      </c>
      <c r="J255" s="42" t="s">
        <v>313</v>
      </c>
      <c r="K255" s="42" t="s">
        <v>313</v>
      </c>
      <c r="L255" s="42">
        <v>2</v>
      </c>
      <c r="M255" s="42">
        <v>22.5</v>
      </c>
      <c r="N255" s="42" t="s">
        <v>313</v>
      </c>
      <c r="O255" s="42" t="s">
        <v>313</v>
      </c>
      <c r="P255" s="42" t="s">
        <v>313</v>
      </c>
      <c r="Q255" s="42" t="s">
        <v>313</v>
      </c>
      <c r="R255" s="42" t="s">
        <v>313</v>
      </c>
      <c r="S255" s="42" t="s">
        <v>313</v>
      </c>
      <c r="T255" s="42" t="s">
        <v>313</v>
      </c>
      <c r="U255" s="42" t="s">
        <v>313</v>
      </c>
      <c r="V255" s="42" t="s">
        <v>313</v>
      </c>
      <c r="W255" s="42" t="s">
        <v>313</v>
      </c>
      <c r="X255" s="42" t="s">
        <v>313</v>
      </c>
      <c r="Y255" s="42" t="s">
        <v>313</v>
      </c>
      <c r="Z255" s="42" t="s">
        <v>313</v>
      </c>
      <c r="AA255" s="42" t="s">
        <v>313</v>
      </c>
      <c r="AB255" s="40"/>
      <c r="AC255" s="40"/>
      <c r="AD255" s="40">
        <v>2</v>
      </c>
      <c r="AE255" s="40" t="s">
        <v>367</v>
      </c>
      <c r="AF255" s="12"/>
      <c r="AG255" s="200" t="s">
        <v>362</v>
      </c>
      <c r="AH255" s="80"/>
      <c r="AI255" s="12"/>
      <c r="AJ255" s="12"/>
      <c r="AK255" s="12"/>
      <c r="AL255" s="80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</row>
    <row r="256" spans="1:60" s="13" customFormat="1" ht="13.5">
      <c r="A256" s="42">
        <v>231</v>
      </c>
      <c r="B256" s="41">
        <v>0</v>
      </c>
      <c r="C256" s="41"/>
      <c r="D256" s="201">
        <v>301</v>
      </c>
      <c r="E256" s="41">
        <v>36</v>
      </c>
      <c r="F256" s="201" t="s">
        <v>302</v>
      </c>
      <c r="G256" s="91" t="s">
        <v>142</v>
      </c>
      <c r="H256" s="41">
        <v>2</v>
      </c>
      <c r="I256" s="41">
        <v>22.5</v>
      </c>
      <c r="J256" s="42" t="s">
        <v>313</v>
      </c>
      <c r="K256" s="42" t="s">
        <v>313</v>
      </c>
      <c r="L256" s="42" t="s">
        <v>313</v>
      </c>
      <c r="M256" s="42" t="s">
        <v>313</v>
      </c>
      <c r="N256" s="42" t="s">
        <v>313</v>
      </c>
      <c r="O256" s="42" t="s">
        <v>313</v>
      </c>
      <c r="P256" s="42">
        <v>2</v>
      </c>
      <c r="Q256" s="42">
        <v>22.5</v>
      </c>
      <c r="R256" s="42" t="s">
        <v>313</v>
      </c>
      <c r="S256" s="42" t="s">
        <v>313</v>
      </c>
      <c r="T256" s="42" t="s">
        <v>313</v>
      </c>
      <c r="U256" s="42" t="s">
        <v>313</v>
      </c>
      <c r="V256" s="42" t="s">
        <v>313</v>
      </c>
      <c r="W256" s="42" t="s">
        <v>313</v>
      </c>
      <c r="X256" s="42" t="s">
        <v>313</v>
      </c>
      <c r="Y256" s="42" t="s">
        <v>313</v>
      </c>
      <c r="Z256" s="42" t="s">
        <v>313</v>
      </c>
      <c r="AA256" s="42" t="s">
        <v>313</v>
      </c>
      <c r="AB256" s="40"/>
      <c r="AC256" s="40"/>
      <c r="AD256" s="40">
        <v>4</v>
      </c>
      <c r="AE256" s="40" t="s">
        <v>375</v>
      </c>
      <c r="AF256" s="12"/>
      <c r="AG256" s="200" t="s">
        <v>362</v>
      </c>
      <c r="AH256" s="80" t="s">
        <v>141</v>
      </c>
      <c r="AI256" s="12"/>
      <c r="AJ256" s="12"/>
      <c r="AK256" s="12"/>
      <c r="AL256" s="80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</row>
    <row r="257" spans="1:60" s="13" customFormat="1" ht="13.5">
      <c r="A257" s="42">
        <v>231</v>
      </c>
      <c r="B257" s="41">
        <v>1</v>
      </c>
      <c r="C257" s="41"/>
      <c r="D257" s="201">
        <v>401</v>
      </c>
      <c r="E257" s="41">
        <v>50</v>
      </c>
      <c r="F257" s="201" t="s">
        <v>302</v>
      </c>
      <c r="G257" s="91" t="s">
        <v>153</v>
      </c>
      <c r="H257" s="41">
        <v>2</v>
      </c>
      <c r="I257" s="41">
        <v>22.5</v>
      </c>
      <c r="J257" s="42" t="s">
        <v>313</v>
      </c>
      <c r="K257" s="42" t="s">
        <v>313</v>
      </c>
      <c r="L257" s="42" t="s">
        <v>313</v>
      </c>
      <c r="M257" s="42" t="s">
        <v>313</v>
      </c>
      <c r="N257" s="42" t="s">
        <v>313</v>
      </c>
      <c r="O257" s="42" t="s">
        <v>313</v>
      </c>
      <c r="P257" s="42">
        <v>2</v>
      </c>
      <c r="Q257" s="42">
        <v>22.5</v>
      </c>
      <c r="R257" s="42" t="s">
        <v>313</v>
      </c>
      <c r="S257" s="42" t="s">
        <v>313</v>
      </c>
      <c r="T257" s="42" t="s">
        <v>313</v>
      </c>
      <c r="U257" s="42" t="s">
        <v>313</v>
      </c>
      <c r="V257" s="42" t="s">
        <v>313</v>
      </c>
      <c r="W257" s="42" t="s">
        <v>313</v>
      </c>
      <c r="X257" s="42" t="s">
        <v>313</v>
      </c>
      <c r="Y257" s="42" t="s">
        <v>313</v>
      </c>
      <c r="Z257" s="42" t="s">
        <v>313</v>
      </c>
      <c r="AA257" s="42" t="s">
        <v>313</v>
      </c>
      <c r="AB257" s="40"/>
      <c r="AC257" s="40"/>
      <c r="AD257" s="40">
        <v>4</v>
      </c>
      <c r="AE257" s="40" t="s">
        <v>375</v>
      </c>
      <c r="AF257" s="12"/>
      <c r="AG257" s="200" t="s">
        <v>362</v>
      </c>
      <c r="AH257" s="80" t="s">
        <v>152</v>
      </c>
      <c r="AI257" s="12"/>
      <c r="AJ257" s="12"/>
      <c r="AK257" s="12"/>
      <c r="AL257" s="80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</row>
    <row r="258" spans="1:60" s="13" customFormat="1" ht="13.5">
      <c r="A258" s="42">
        <v>232</v>
      </c>
      <c r="B258" s="41">
        <v>0</v>
      </c>
      <c r="C258" s="41"/>
      <c r="D258" s="201">
        <v>102</v>
      </c>
      <c r="E258" s="41">
        <v>6</v>
      </c>
      <c r="F258" s="201" t="s">
        <v>312</v>
      </c>
      <c r="G258" s="91" t="s">
        <v>355</v>
      </c>
      <c r="H258" s="41">
        <v>2</v>
      </c>
      <c r="I258" s="41">
        <v>22.5</v>
      </c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>
        <v>2</v>
      </c>
      <c r="AA258" s="42">
        <v>22.5</v>
      </c>
      <c r="AB258" s="40"/>
      <c r="AC258" s="40"/>
      <c r="AD258" s="40">
        <v>9</v>
      </c>
      <c r="AE258" s="40" t="s">
        <v>361</v>
      </c>
      <c r="AF258" s="12"/>
      <c r="AG258" s="200" t="s">
        <v>362</v>
      </c>
      <c r="AH258" s="80"/>
      <c r="AI258" s="12"/>
      <c r="AJ258" s="12"/>
      <c r="AK258" s="12"/>
      <c r="AL258" s="80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</row>
    <row r="259" spans="1:33" ht="13.5">
      <c r="A259" s="42">
        <v>232</v>
      </c>
      <c r="B259" s="41">
        <v>0</v>
      </c>
      <c r="C259" s="41"/>
      <c r="D259" s="201">
        <v>118</v>
      </c>
      <c r="E259" s="41">
        <v>14</v>
      </c>
      <c r="F259" s="201" t="s">
        <v>312</v>
      </c>
      <c r="G259" s="91" t="s">
        <v>359</v>
      </c>
      <c r="H259" s="41">
        <v>1</v>
      </c>
      <c r="I259" s="41">
        <v>22.5</v>
      </c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0">
        <v>1</v>
      </c>
      <c r="AC259" s="40">
        <v>22.5</v>
      </c>
      <c r="AD259" s="40">
        <v>0</v>
      </c>
      <c r="AE259" s="40" t="s">
        <v>363</v>
      </c>
      <c r="AG259" s="198" t="s">
        <v>362</v>
      </c>
    </row>
    <row r="260" spans="1:60" s="13" customFormat="1" ht="13.5">
      <c r="A260" s="42">
        <v>232</v>
      </c>
      <c r="B260" s="41">
        <v>0</v>
      </c>
      <c r="C260" s="41"/>
      <c r="D260" s="201">
        <v>304</v>
      </c>
      <c r="E260" s="41">
        <v>39</v>
      </c>
      <c r="F260" s="201" t="s">
        <v>312</v>
      </c>
      <c r="G260" s="91" t="s">
        <v>145</v>
      </c>
      <c r="H260" s="41">
        <v>2</v>
      </c>
      <c r="I260" s="41">
        <v>22.5</v>
      </c>
      <c r="J260" s="42" t="s">
        <v>313</v>
      </c>
      <c r="K260" s="42" t="s">
        <v>313</v>
      </c>
      <c r="L260" s="42" t="s">
        <v>313</v>
      </c>
      <c r="M260" s="42" t="s">
        <v>313</v>
      </c>
      <c r="N260" s="42" t="s">
        <v>313</v>
      </c>
      <c r="O260" s="42" t="s">
        <v>313</v>
      </c>
      <c r="P260" s="42">
        <v>2</v>
      </c>
      <c r="Q260" s="42">
        <v>22.5</v>
      </c>
      <c r="R260" s="42" t="s">
        <v>313</v>
      </c>
      <c r="S260" s="42" t="s">
        <v>313</v>
      </c>
      <c r="T260" s="42" t="s">
        <v>313</v>
      </c>
      <c r="U260" s="42" t="s">
        <v>313</v>
      </c>
      <c r="V260" s="42" t="s">
        <v>313</v>
      </c>
      <c r="W260" s="42" t="s">
        <v>313</v>
      </c>
      <c r="X260" s="42" t="s">
        <v>313</v>
      </c>
      <c r="Y260" s="42" t="s">
        <v>313</v>
      </c>
      <c r="Z260" s="42" t="s">
        <v>313</v>
      </c>
      <c r="AA260" s="42" t="s">
        <v>313</v>
      </c>
      <c r="AB260" s="40"/>
      <c r="AC260" s="40"/>
      <c r="AD260" s="40">
        <v>4</v>
      </c>
      <c r="AE260" s="40" t="s">
        <v>375</v>
      </c>
      <c r="AF260" s="12"/>
      <c r="AG260" s="200" t="s">
        <v>362</v>
      </c>
      <c r="AH260" s="80" t="s">
        <v>141</v>
      </c>
      <c r="AI260" s="12"/>
      <c r="AJ260" s="12"/>
      <c r="AK260" s="12"/>
      <c r="AL260" s="80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</row>
    <row r="261" spans="1:34" ht="13.5">
      <c r="A261" s="42">
        <v>232</v>
      </c>
      <c r="B261" s="41">
        <v>0</v>
      </c>
      <c r="C261" s="41"/>
      <c r="D261" s="201">
        <v>502</v>
      </c>
      <c r="E261" s="41">
        <v>64</v>
      </c>
      <c r="F261" s="201" t="s">
        <v>312</v>
      </c>
      <c r="G261" s="91" t="s">
        <v>165</v>
      </c>
      <c r="H261" s="41">
        <v>2</v>
      </c>
      <c r="I261" s="41">
        <v>22.5</v>
      </c>
      <c r="J261" s="42" t="s">
        <v>313</v>
      </c>
      <c r="K261" s="42" t="s">
        <v>313</v>
      </c>
      <c r="L261" s="42" t="s">
        <v>313</v>
      </c>
      <c r="M261" s="42" t="s">
        <v>313</v>
      </c>
      <c r="N261" s="42" t="s">
        <v>313</v>
      </c>
      <c r="O261" s="42" t="s">
        <v>313</v>
      </c>
      <c r="P261" s="42">
        <v>2</v>
      </c>
      <c r="Q261" s="42">
        <v>22.5</v>
      </c>
      <c r="R261" s="42" t="s">
        <v>313</v>
      </c>
      <c r="S261" s="42" t="s">
        <v>313</v>
      </c>
      <c r="T261" s="42" t="s">
        <v>313</v>
      </c>
      <c r="U261" s="42" t="s">
        <v>313</v>
      </c>
      <c r="V261" s="42" t="s">
        <v>313</v>
      </c>
      <c r="W261" s="42" t="s">
        <v>313</v>
      </c>
      <c r="X261" s="42" t="s">
        <v>313</v>
      </c>
      <c r="Y261" s="42" t="s">
        <v>313</v>
      </c>
      <c r="Z261" s="42" t="s">
        <v>313</v>
      </c>
      <c r="AA261" s="42" t="s">
        <v>313</v>
      </c>
      <c r="AB261" s="40"/>
      <c r="AC261" s="40"/>
      <c r="AD261" s="40">
        <v>4</v>
      </c>
      <c r="AE261" s="40" t="s">
        <v>379</v>
      </c>
      <c r="AG261" s="198" t="s">
        <v>362</v>
      </c>
      <c r="AH261" s="91" t="s">
        <v>380</v>
      </c>
    </row>
    <row r="262" spans="1:34" ht="13.5">
      <c r="A262" s="42">
        <v>241</v>
      </c>
      <c r="B262" s="41">
        <v>1</v>
      </c>
      <c r="C262" s="41"/>
      <c r="D262" s="201">
        <v>264</v>
      </c>
      <c r="E262" s="41">
        <v>32</v>
      </c>
      <c r="F262" s="201" t="s">
        <v>324</v>
      </c>
      <c r="G262" s="91" t="s">
        <v>140</v>
      </c>
      <c r="H262" s="41">
        <v>2</v>
      </c>
      <c r="I262" s="41">
        <v>22.5</v>
      </c>
      <c r="J262" s="42" t="s">
        <v>313</v>
      </c>
      <c r="K262" s="42" t="s">
        <v>313</v>
      </c>
      <c r="L262" s="42" t="s">
        <v>313</v>
      </c>
      <c r="M262" s="42" t="s">
        <v>313</v>
      </c>
      <c r="N262" s="42" t="s">
        <v>313</v>
      </c>
      <c r="O262" s="42" t="s">
        <v>313</v>
      </c>
      <c r="P262" s="42" t="s">
        <v>313</v>
      </c>
      <c r="Q262" s="42" t="s">
        <v>313</v>
      </c>
      <c r="R262" s="42" t="s">
        <v>313</v>
      </c>
      <c r="S262" s="42" t="s">
        <v>313</v>
      </c>
      <c r="T262" s="42" t="s">
        <v>313</v>
      </c>
      <c r="U262" s="42" t="s">
        <v>313</v>
      </c>
      <c r="V262" s="42" t="s">
        <v>313</v>
      </c>
      <c r="W262" s="42" t="s">
        <v>313</v>
      </c>
      <c r="X262" s="42">
        <v>2</v>
      </c>
      <c r="Y262" s="42">
        <v>22.5</v>
      </c>
      <c r="Z262" s="42" t="s">
        <v>313</v>
      </c>
      <c r="AA262" s="42" t="s">
        <v>313</v>
      </c>
      <c r="AB262" s="40"/>
      <c r="AC262" s="40"/>
      <c r="AD262" s="40">
        <v>8</v>
      </c>
      <c r="AE262" s="40" t="s">
        <v>369</v>
      </c>
      <c r="AG262" s="198" t="s">
        <v>362</v>
      </c>
      <c r="AH262" s="91" t="s">
        <v>370</v>
      </c>
    </row>
    <row r="263" spans="1:34" ht="13.5">
      <c r="A263" s="42">
        <v>241</v>
      </c>
      <c r="B263" s="41">
        <v>0</v>
      </c>
      <c r="C263" s="41"/>
      <c r="D263" s="201">
        <v>321</v>
      </c>
      <c r="E263" s="41">
        <v>40</v>
      </c>
      <c r="F263" s="201" t="s">
        <v>324</v>
      </c>
      <c r="G263" s="91" t="s">
        <v>146</v>
      </c>
      <c r="H263" s="41">
        <v>2</v>
      </c>
      <c r="I263" s="41">
        <v>22.5</v>
      </c>
      <c r="J263" s="42" t="s">
        <v>313</v>
      </c>
      <c r="K263" s="42" t="s">
        <v>313</v>
      </c>
      <c r="L263" s="42" t="s">
        <v>313</v>
      </c>
      <c r="M263" s="42" t="s">
        <v>313</v>
      </c>
      <c r="N263" s="42" t="s">
        <v>313</v>
      </c>
      <c r="O263" s="42" t="s">
        <v>313</v>
      </c>
      <c r="P263" s="42" t="s">
        <v>313</v>
      </c>
      <c r="Q263" s="42" t="s">
        <v>313</v>
      </c>
      <c r="R263" s="42" t="s">
        <v>313</v>
      </c>
      <c r="S263" s="42" t="s">
        <v>313</v>
      </c>
      <c r="T263" s="42">
        <v>2</v>
      </c>
      <c r="U263" s="42">
        <v>22.5</v>
      </c>
      <c r="V263" s="42" t="s">
        <v>313</v>
      </c>
      <c r="W263" s="42" t="s">
        <v>313</v>
      </c>
      <c r="X263" s="42" t="s">
        <v>313</v>
      </c>
      <c r="Y263" s="42" t="s">
        <v>313</v>
      </c>
      <c r="Z263" s="42" t="s">
        <v>313</v>
      </c>
      <c r="AA263" s="42" t="s">
        <v>313</v>
      </c>
      <c r="AB263" s="40"/>
      <c r="AC263" s="40"/>
      <c r="AD263" s="40">
        <v>6</v>
      </c>
      <c r="AE263" s="40" t="s">
        <v>376</v>
      </c>
      <c r="AG263" s="198" t="s">
        <v>362</v>
      </c>
      <c r="AH263" s="91" t="s">
        <v>141</v>
      </c>
    </row>
    <row r="264" spans="1:34" ht="13.5">
      <c r="A264" s="5">
        <v>241</v>
      </c>
      <c r="B264" s="4">
        <v>0</v>
      </c>
      <c r="D264" s="4">
        <v>542</v>
      </c>
      <c r="E264" s="4">
        <v>74</v>
      </c>
      <c r="F264" s="4" t="s">
        <v>324</v>
      </c>
      <c r="G264" s="59" t="s">
        <v>174</v>
      </c>
      <c r="H264" s="4">
        <v>2</v>
      </c>
      <c r="I264" s="4">
        <v>22.5</v>
      </c>
      <c r="J264" s="5" t="s">
        <v>313</v>
      </c>
      <c r="K264" s="3" t="s">
        <v>313</v>
      </c>
      <c r="L264" s="3" t="s">
        <v>313</v>
      </c>
      <c r="M264" s="3" t="s">
        <v>313</v>
      </c>
      <c r="N264" s="3" t="s">
        <v>313</v>
      </c>
      <c r="O264" s="3" t="s">
        <v>313</v>
      </c>
      <c r="P264" s="3" t="s">
        <v>313</v>
      </c>
      <c r="Q264" s="3" t="s">
        <v>313</v>
      </c>
      <c r="R264" s="3" t="s">
        <v>313</v>
      </c>
      <c r="S264" s="3" t="s">
        <v>313</v>
      </c>
      <c r="T264" s="3" t="s">
        <v>313</v>
      </c>
      <c r="U264" s="3" t="s">
        <v>313</v>
      </c>
      <c r="V264" s="3">
        <v>2</v>
      </c>
      <c r="W264" s="3">
        <v>22.5</v>
      </c>
      <c r="X264" s="3" t="s">
        <v>313</v>
      </c>
      <c r="Y264" s="3" t="s">
        <v>313</v>
      </c>
      <c r="Z264" s="3" t="s">
        <v>313</v>
      </c>
      <c r="AA264" s="3" t="s">
        <v>313</v>
      </c>
      <c r="AD264" s="3">
        <v>7</v>
      </c>
      <c r="AE264" s="3" t="s">
        <v>382</v>
      </c>
      <c r="AG264" s="198" t="s">
        <v>362</v>
      </c>
      <c r="AH264" s="91" t="s">
        <v>380</v>
      </c>
    </row>
    <row r="265" spans="1:34" ht="13.5">
      <c r="A265" s="5">
        <v>241</v>
      </c>
      <c r="B265" s="4">
        <v>0</v>
      </c>
      <c r="D265" s="4">
        <v>621</v>
      </c>
      <c r="E265" s="4">
        <v>79</v>
      </c>
      <c r="F265" s="4" t="s">
        <v>324</v>
      </c>
      <c r="G265" s="59" t="s">
        <v>178</v>
      </c>
      <c r="H265" s="4">
        <v>2</v>
      </c>
      <c r="I265" s="4">
        <v>22.5</v>
      </c>
      <c r="J265" s="5" t="s">
        <v>313</v>
      </c>
      <c r="K265" s="3" t="s">
        <v>313</v>
      </c>
      <c r="L265" s="3" t="s">
        <v>313</v>
      </c>
      <c r="M265" s="3" t="s">
        <v>313</v>
      </c>
      <c r="N265" s="3" t="s">
        <v>313</v>
      </c>
      <c r="O265" s="3" t="s">
        <v>313</v>
      </c>
      <c r="P265" s="3" t="s">
        <v>313</v>
      </c>
      <c r="Q265" s="3" t="s">
        <v>313</v>
      </c>
      <c r="R265" s="3" t="s">
        <v>313</v>
      </c>
      <c r="S265" s="3" t="s">
        <v>313</v>
      </c>
      <c r="T265" s="3">
        <v>2</v>
      </c>
      <c r="U265" s="3">
        <v>22.5</v>
      </c>
      <c r="V265" s="3" t="s">
        <v>313</v>
      </c>
      <c r="W265" s="3" t="s">
        <v>313</v>
      </c>
      <c r="X265" s="3" t="s">
        <v>313</v>
      </c>
      <c r="Y265" s="3" t="s">
        <v>313</v>
      </c>
      <c r="Z265" s="3" t="s">
        <v>313</v>
      </c>
      <c r="AA265" s="3" t="s">
        <v>313</v>
      </c>
      <c r="AD265" s="3">
        <v>6</v>
      </c>
      <c r="AE265" s="3" t="s">
        <v>376</v>
      </c>
      <c r="AG265" s="198" t="s">
        <v>362</v>
      </c>
      <c r="AH265" s="91" t="s">
        <v>175</v>
      </c>
    </row>
    <row r="266" spans="1:60" s="13" customFormat="1" ht="13.5">
      <c r="A266" s="42">
        <v>242</v>
      </c>
      <c r="B266" s="41">
        <v>0</v>
      </c>
      <c r="C266" s="41"/>
      <c r="D266" s="201">
        <v>234</v>
      </c>
      <c r="E266" s="41">
        <v>23</v>
      </c>
      <c r="F266" s="201" t="s">
        <v>316</v>
      </c>
      <c r="G266" s="91" t="s">
        <v>390</v>
      </c>
      <c r="H266" s="41">
        <v>2</v>
      </c>
      <c r="I266" s="41">
        <v>22.5</v>
      </c>
      <c r="J266" s="42" t="s">
        <v>313</v>
      </c>
      <c r="K266" s="42" t="s">
        <v>313</v>
      </c>
      <c r="L266" s="42">
        <v>2</v>
      </c>
      <c r="M266" s="42">
        <v>22.5</v>
      </c>
      <c r="N266" s="42" t="s">
        <v>313</v>
      </c>
      <c r="O266" s="42" t="s">
        <v>313</v>
      </c>
      <c r="P266" s="42" t="s">
        <v>313</v>
      </c>
      <c r="Q266" s="42" t="s">
        <v>313</v>
      </c>
      <c r="R266" s="42" t="s">
        <v>313</v>
      </c>
      <c r="S266" s="42" t="s">
        <v>313</v>
      </c>
      <c r="T266" s="42" t="s">
        <v>313</v>
      </c>
      <c r="U266" s="42" t="s">
        <v>313</v>
      </c>
      <c r="V266" s="42" t="s">
        <v>313</v>
      </c>
      <c r="W266" s="42" t="s">
        <v>313</v>
      </c>
      <c r="X266" s="42" t="s">
        <v>313</v>
      </c>
      <c r="Y266" s="42" t="s">
        <v>313</v>
      </c>
      <c r="Z266" s="42" t="s">
        <v>313</v>
      </c>
      <c r="AA266" s="42" t="s">
        <v>313</v>
      </c>
      <c r="AB266" s="40"/>
      <c r="AC266" s="40"/>
      <c r="AD266" s="40">
        <v>2</v>
      </c>
      <c r="AE266" s="40" t="s">
        <v>367</v>
      </c>
      <c r="AF266" s="12"/>
      <c r="AG266" s="200" t="s">
        <v>362</v>
      </c>
      <c r="AH266" s="80"/>
      <c r="AI266" s="12"/>
      <c r="AJ266" s="12"/>
      <c r="AK266" s="12"/>
      <c r="AL266" s="80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</row>
    <row r="267" spans="1:34" ht="13.5">
      <c r="A267" s="5">
        <v>242</v>
      </c>
      <c r="B267" s="4">
        <v>0</v>
      </c>
      <c r="D267" s="4">
        <v>625</v>
      </c>
      <c r="E267" s="4">
        <v>83</v>
      </c>
      <c r="F267" s="4" t="s">
        <v>316</v>
      </c>
      <c r="G267" s="59" t="s">
        <v>182</v>
      </c>
      <c r="H267" s="4">
        <v>2</v>
      </c>
      <c r="I267" s="4">
        <v>22.5</v>
      </c>
      <c r="J267" s="5" t="s">
        <v>313</v>
      </c>
      <c r="K267" s="3" t="s">
        <v>313</v>
      </c>
      <c r="L267" s="3" t="s">
        <v>313</v>
      </c>
      <c r="M267" s="3" t="s">
        <v>313</v>
      </c>
      <c r="N267" s="3" t="s">
        <v>313</v>
      </c>
      <c r="O267" s="3" t="s">
        <v>313</v>
      </c>
      <c r="P267" s="3" t="s">
        <v>313</v>
      </c>
      <c r="Q267" s="3" t="s">
        <v>313</v>
      </c>
      <c r="R267" s="3" t="s">
        <v>313</v>
      </c>
      <c r="S267" s="3" t="s">
        <v>313</v>
      </c>
      <c r="T267" s="3">
        <v>2</v>
      </c>
      <c r="U267" s="3">
        <v>22.5</v>
      </c>
      <c r="V267" s="3" t="s">
        <v>313</v>
      </c>
      <c r="W267" s="3" t="s">
        <v>313</v>
      </c>
      <c r="X267" s="3" t="s">
        <v>313</v>
      </c>
      <c r="Y267" s="3" t="s">
        <v>313</v>
      </c>
      <c r="Z267" s="3" t="s">
        <v>313</v>
      </c>
      <c r="AA267" s="3" t="s">
        <v>313</v>
      </c>
      <c r="AD267" s="3">
        <v>6</v>
      </c>
      <c r="AE267" s="3" t="s">
        <v>376</v>
      </c>
      <c r="AG267" s="198" t="s">
        <v>362</v>
      </c>
      <c r="AH267" s="91" t="s">
        <v>175</v>
      </c>
    </row>
    <row r="268" spans="1:60" s="13" customFormat="1" ht="13.5">
      <c r="A268" s="42">
        <v>251</v>
      </c>
      <c r="B268" s="41">
        <v>1</v>
      </c>
      <c r="C268" s="41"/>
      <c r="D268" s="201">
        <v>242</v>
      </c>
      <c r="E268" s="41">
        <v>27</v>
      </c>
      <c r="F268" s="201" t="s">
        <v>319</v>
      </c>
      <c r="G268" s="91" t="s">
        <v>136</v>
      </c>
      <c r="H268" s="41">
        <v>2</v>
      </c>
      <c r="I268" s="41">
        <v>22.5</v>
      </c>
      <c r="J268" s="42">
        <v>2</v>
      </c>
      <c r="K268" s="42">
        <v>22.5</v>
      </c>
      <c r="L268" s="42" t="s">
        <v>313</v>
      </c>
      <c r="M268" s="42" t="s">
        <v>313</v>
      </c>
      <c r="N268" s="42" t="s">
        <v>313</v>
      </c>
      <c r="O268" s="42" t="s">
        <v>313</v>
      </c>
      <c r="P268" s="42" t="s">
        <v>313</v>
      </c>
      <c r="Q268" s="42" t="s">
        <v>313</v>
      </c>
      <c r="R268" s="42" t="s">
        <v>313</v>
      </c>
      <c r="S268" s="42" t="s">
        <v>313</v>
      </c>
      <c r="T268" s="42" t="s">
        <v>313</v>
      </c>
      <c r="U268" s="42" t="s">
        <v>313</v>
      </c>
      <c r="V268" s="42" t="s">
        <v>313</v>
      </c>
      <c r="W268" s="42" t="s">
        <v>313</v>
      </c>
      <c r="X268" s="42" t="s">
        <v>313</v>
      </c>
      <c r="Y268" s="42" t="s">
        <v>313</v>
      </c>
      <c r="Z268" s="42" t="s">
        <v>313</v>
      </c>
      <c r="AA268" s="42" t="s">
        <v>313</v>
      </c>
      <c r="AB268" s="40"/>
      <c r="AC268" s="40"/>
      <c r="AD268" s="40">
        <v>1</v>
      </c>
      <c r="AE268" s="40" t="s">
        <v>368</v>
      </c>
      <c r="AF268" s="12"/>
      <c r="AG268" s="200" t="s">
        <v>362</v>
      </c>
      <c r="AH268" s="80"/>
      <c r="AI268" s="12"/>
      <c r="AJ268" s="12"/>
      <c r="AK268" s="12"/>
      <c r="AL268" s="80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</row>
    <row r="269" spans="1:34" ht="13.5">
      <c r="A269" s="42">
        <v>251</v>
      </c>
      <c r="B269" s="41">
        <v>0</v>
      </c>
      <c r="C269" s="41"/>
      <c r="D269" s="201">
        <v>334</v>
      </c>
      <c r="E269" s="41">
        <v>46</v>
      </c>
      <c r="F269" s="201" t="s">
        <v>319</v>
      </c>
      <c r="G269" s="91" t="s">
        <v>151</v>
      </c>
      <c r="H269" s="41">
        <v>2</v>
      </c>
      <c r="I269" s="41">
        <v>22.5</v>
      </c>
      <c r="J269" s="42" t="s">
        <v>313</v>
      </c>
      <c r="K269" s="42" t="s">
        <v>313</v>
      </c>
      <c r="L269" s="42" t="s">
        <v>313</v>
      </c>
      <c r="M269" s="42" t="s">
        <v>313</v>
      </c>
      <c r="N269" s="42" t="s">
        <v>313</v>
      </c>
      <c r="O269" s="42" t="s">
        <v>313</v>
      </c>
      <c r="P269" s="42" t="s">
        <v>313</v>
      </c>
      <c r="Q269" s="42" t="s">
        <v>313</v>
      </c>
      <c r="R269" s="42" t="s">
        <v>313</v>
      </c>
      <c r="S269" s="42" t="s">
        <v>313</v>
      </c>
      <c r="T269" s="42" t="s">
        <v>313</v>
      </c>
      <c r="U269" s="42" t="s">
        <v>313</v>
      </c>
      <c r="V269" s="42">
        <v>2</v>
      </c>
      <c r="W269" s="42">
        <v>22.5</v>
      </c>
      <c r="X269" s="42" t="s">
        <v>313</v>
      </c>
      <c r="Y269" s="42" t="s">
        <v>313</v>
      </c>
      <c r="Z269" s="42" t="s">
        <v>313</v>
      </c>
      <c r="AA269" s="42" t="s">
        <v>313</v>
      </c>
      <c r="AB269" s="40"/>
      <c r="AC269" s="40"/>
      <c r="AD269" s="40">
        <v>7</v>
      </c>
      <c r="AE269" s="40" t="s">
        <v>377</v>
      </c>
      <c r="AG269" s="198" t="s">
        <v>362</v>
      </c>
      <c r="AH269" s="91" t="s">
        <v>141</v>
      </c>
    </row>
    <row r="270" spans="1:60" s="13" customFormat="1" ht="13.5">
      <c r="A270" s="42">
        <v>251</v>
      </c>
      <c r="B270" s="41">
        <v>1</v>
      </c>
      <c r="C270" s="41"/>
      <c r="D270" s="201">
        <v>404</v>
      </c>
      <c r="E270" s="41">
        <v>53</v>
      </c>
      <c r="F270" s="201" t="s">
        <v>319</v>
      </c>
      <c r="G270" s="91" t="s">
        <v>156</v>
      </c>
      <c r="H270" s="41">
        <v>2</v>
      </c>
      <c r="I270" s="41">
        <v>22.5</v>
      </c>
      <c r="J270" s="42" t="s">
        <v>313</v>
      </c>
      <c r="K270" s="42" t="s">
        <v>313</v>
      </c>
      <c r="L270" s="42" t="s">
        <v>313</v>
      </c>
      <c r="M270" s="42" t="s">
        <v>313</v>
      </c>
      <c r="N270" s="42" t="s">
        <v>313</v>
      </c>
      <c r="O270" s="42" t="s">
        <v>313</v>
      </c>
      <c r="P270" s="42">
        <v>2</v>
      </c>
      <c r="Q270" s="42">
        <v>22.5</v>
      </c>
      <c r="R270" s="42" t="s">
        <v>313</v>
      </c>
      <c r="S270" s="42" t="s">
        <v>313</v>
      </c>
      <c r="T270" s="42" t="s">
        <v>313</v>
      </c>
      <c r="U270" s="42" t="s">
        <v>313</v>
      </c>
      <c r="V270" s="42" t="s">
        <v>313</v>
      </c>
      <c r="W270" s="42" t="s">
        <v>313</v>
      </c>
      <c r="X270" s="42" t="s">
        <v>313</v>
      </c>
      <c r="Y270" s="42" t="s">
        <v>313</v>
      </c>
      <c r="Z270" s="42" t="s">
        <v>313</v>
      </c>
      <c r="AA270" s="42" t="s">
        <v>313</v>
      </c>
      <c r="AB270" s="40"/>
      <c r="AC270" s="40"/>
      <c r="AD270" s="40">
        <v>4</v>
      </c>
      <c r="AE270" s="40" t="s">
        <v>375</v>
      </c>
      <c r="AF270" s="12"/>
      <c r="AG270" s="200" t="s">
        <v>362</v>
      </c>
      <c r="AH270" s="80" t="s">
        <v>152</v>
      </c>
      <c r="AI270" s="12"/>
      <c r="AJ270" s="12"/>
      <c r="AK270" s="12"/>
      <c r="AL270" s="80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</row>
    <row r="271" spans="1:34" ht="13.5">
      <c r="A271" s="5">
        <v>251</v>
      </c>
      <c r="B271" s="4">
        <v>0</v>
      </c>
      <c r="D271" s="4">
        <v>624</v>
      </c>
      <c r="E271" s="4">
        <v>82</v>
      </c>
      <c r="F271" s="4" t="s">
        <v>319</v>
      </c>
      <c r="G271" s="59" t="s">
        <v>181</v>
      </c>
      <c r="H271" s="4">
        <v>2</v>
      </c>
      <c r="I271" s="4">
        <v>22.5</v>
      </c>
      <c r="J271" s="5" t="s">
        <v>313</v>
      </c>
      <c r="K271" s="3" t="s">
        <v>313</v>
      </c>
      <c r="L271" s="3" t="s">
        <v>313</v>
      </c>
      <c r="M271" s="3" t="s">
        <v>313</v>
      </c>
      <c r="N271" s="3" t="s">
        <v>313</v>
      </c>
      <c r="O271" s="3" t="s">
        <v>313</v>
      </c>
      <c r="P271" s="3" t="s">
        <v>313</v>
      </c>
      <c r="Q271" s="3" t="s">
        <v>313</v>
      </c>
      <c r="R271" s="3" t="s">
        <v>313</v>
      </c>
      <c r="S271" s="3" t="s">
        <v>313</v>
      </c>
      <c r="T271" s="3">
        <v>2</v>
      </c>
      <c r="U271" s="3">
        <v>22.5</v>
      </c>
      <c r="V271" s="3" t="s">
        <v>313</v>
      </c>
      <c r="W271" s="3" t="s">
        <v>313</v>
      </c>
      <c r="X271" s="3" t="s">
        <v>313</v>
      </c>
      <c r="Y271" s="3" t="s">
        <v>313</v>
      </c>
      <c r="Z271" s="3" t="s">
        <v>313</v>
      </c>
      <c r="AA271" s="3" t="s">
        <v>313</v>
      </c>
      <c r="AD271" s="3">
        <v>6</v>
      </c>
      <c r="AE271" s="3" t="s">
        <v>376</v>
      </c>
      <c r="AG271" s="198" t="s">
        <v>362</v>
      </c>
      <c r="AH271" s="91" t="s">
        <v>175</v>
      </c>
    </row>
    <row r="272" spans="1:60" s="13" customFormat="1" ht="13.5">
      <c r="A272" s="42">
        <v>252</v>
      </c>
      <c r="B272" s="41">
        <v>1</v>
      </c>
      <c r="C272" s="41"/>
      <c r="D272" s="201">
        <v>114</v>
      </c>
      <c r="E272" s="41">
        <v>10</v>
      </c>
      <c r="F272" s="201" t="s">
        <v>308</v>
      </c>
      <c r="G272" s="91" t="s">
        <v>124</v>
      </c>
      <c r="H272" s="41">
        <v>1</v>
      </c>
      <c r="I272" s="41">
        <v>22.5</v>
      </c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0">
        <v>1</v>
      </c>
      <c r="AC272" s="40">
        <v>22.5</v>
      </c>
      <c r="AD272" s="40">
        <v>0</v>
      </c>
      <c r="AE272" s="40" t="s">
        <v>363</v>
      </c>
      <c r="AF272" s="12"/>
      <c r="AG272" s="200" t="s">
        <v>362</v>
      </c>
      <c r="AH272" s="80"/>
      <c r="AI272" s="12"/>
      <c r="AJ272" s="12"/>
      <c r="AK272" s="12"/>
      <c r="AL272" s="80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</row>
    <row r="273" spans="1:34" ht="13.5">
      <c r="A273" s="42">
        <v>252</v>
      </c>
      <c r="B273" s="41">
        <v>0</v>
      </c>
      <c r="C273" s="41"/>
      <c r="D273" s="201">
        <v>333</v>
      </c>
      <c r="E273" s="41">
        <v>45</v>
      </c>
      <c r="F273" s="201" t="s">
        <v>308</v>
      </c>
      <c r="G273" s="91" t="s">
        <v>150</v>
      </c>
      <c r="H273" s="41">
        <v>2</v>
      </c>
      <c r="I273" s="41">
        <v>22.5</v>
      </c>
      <c r="J273" s="42" t="s">
        <v>313</v>
      </c>
      <c r="K273" s="42" t="s">
        <v>313</v>
      </c>
      <c r="L273" s="42" t="s">
        <v>313</v>
      </c>
      <c r="M273" s="42" t="s">
        <v>313</v>
      </c>
      <c r="N273" s="42" t="s">
        <v>313</v>
      </c>
      <c r="O273" s="42" t="s">
        <v>313</v>
      </c>
      <c r="P273" s="42" t="s">
        <v>313</v>
      </c>
      <c r="Q273" s="42" t="s">
        <v>313</v>
      </c>
      <c r="R273" s="42" t="s">
        <v>313</v>
      </c>
      <c r="S273" s="42" t="s">
        <v>313</v>
      </c>
      <c r="T273" s="42" t="s">
        <v>313</v>
      </c>
      <c r="U273" s="42" t="s">
        <v>313</v>
      </c>
      <c r="V273" s="42">
        <v>2</v>
      </c>
      <c r="W273" s="42">
        <v>22.5</v>
      </c>
      <c r="X273" s="42" t="s">
        <v>313</v>
      </c>
      <c r="Y273" s="42" t="s">
        <v>313</v>
      </c>
      <c r="Z273" s="42" t="s">
        <v>313</v>
      </c>
      <c r="AA273" s="42" t="s">
        <v>313</v>
      </c>
      <c r="AB273" s="40"/>
      <c r="AC273" s="40"/>
      <c r="AD273" s="40">
        <v>7</v>
      </c>
      <c r="AE273" s="40" t="s">
        <v>377</v>
      </c>
      <c r="AG273" s="198" t="s">
        <v>362</v>
      </c>
      <c r="AH273" s="91" t="s">
        <v>141</v>
      </c>
    </row>
    <row r="274" spans="1:34" ht="13.5">
      <c r="A274" s="5">
        <v>252</v>
      </c>
      <c r="B274" s="4">
        <v>1</v>
      </c>
      <c r="D274" s="202">
        <v>431</v>
      </c>
      <c r="E274" s="41">
        <v>58</v>
      </c>
      <c r="F274" s="202" t="s">
        <v>308</v>
      </c>
      <c r="G274" s="59" t="s">
        <v>161</v>
      </c>
      <c r="H274" s="4">
        <v>2</v>
      </c>
      <c r="I274" s="4">
        <v>22.5</v>
      </c>
      <c r="J274" s="5" t="s">
        <v>313</v>
      </c>
      <c r="K274" s="3" t="s">
        <v>313</v>
      </c>
      <c r="L274" s="3" t="s">
        <v>313</v>
      </c>
      <c r="M274" s="3" t="s">
        <v>313</v>
      </c>
      <c r="N274" s="3" t="s">
        <v>313</v>
      </c>
      <c r="O274" s="3" t="s">
        <v>313</v>
      </c>
      <c r="P274" s="3" t="s">
        <v>313</v>
      </c>
      <c r="Q274" s="3" t="s">
        <v>313</v>
      </c>
      <c r="R274" s="3" t="s">
        <v>313</v>
      </c>
      <c r="S274" s="3" t="s">
        <v>313</v>
      </c>
      <c r="T274" s="3" t="s">
        <v>313</v>
      </c>
      <c r="U274" s="3" t="s">
        <v>313</v>
      </c>
      <c r="V274" s="3">
        <v>2</v>
      </c>
      <c r="W274" s="3">
        <v>22.5</v>
      </c>
      <c r="X274" s="3" t="s">
        <v>313</v>
      </c>
      <c r="Y274" s="3" t="s">
        <v>313</v>
      </c>
      <c r="Z274" s="3" t="s">
        <v>313</v>
      </c>
      <c r="AA274" s="3" t="s">
        <v>313</v>
      </c>
      <c r="AD274" s="3">
        <v>7</v>
      </c>
      <c r="AE274" s="3" t="s">
        <v>377</v>
      </c>
      <c r="AG274" s="198" t="s">
        <v>362</v>
      </c>
      <c r="AH274" s="91" t="s">
        <v>152</v>
      </c>
    </row>
    <row r="275" spans="1:34" ht="13.5">
      <c r="A275" s="5">
        <v>252</v>
      </c>
      <c r="B275" s="4">
        <v>0</v>
      </c>
      <c r="D275" s="4">
        <v>622</v>
      </c>
      <c r="E275" s="4">
        <v>80</v>
      </c>
      <c r="F275" s="4" t="s">
        <v>308</v>
      </c>
      <c r="G275" s="59" t="s">
        <v>179</v>
      </c>
      <c r="H275" s="4">
        <v>2</v>
      </c>
      <c r="I275" s="4">
        <v>22.5</v>
      </c>
      <c r="J275" s="5" t="s">
        <v>313</v>
      </c>
      <c r="K275" s="3" t="s">
        <v>313</v>
      </c>
      <c r="L275" s="3" t="s">
        <v>313</v>
      </c>
      <c r="M275" s="3" t="s">
        <v>313</v>
      </c>
      <c r="N275" s="3" t="s">
        <v>313</v>
      </c>
      <c r="O275" s="3" t="s">
        <v>313</v>
      </c>
      <c r="P275" s="3" t="s">
        <v>313</v>
      </c>
      <c r="Q275" s="3" t="s">
        <v>313</v>
      </c>
      <c r="R275" s="3" t="s">
        <v>313</v>
      </c>
      <c r="S275" s="3" t="s">
        <v>313</v>
      </c>
      <c r="T275" s="3">
        <v>2</v>
      </c>
      <c r="U275" s="3">
        <v>22.5</v>
      </c>
      <c r="V275" s="3" t="s">
        <v>313</v>
      </c>
      <c r="W275" s="3" t="s">
        <v>313</v>
      </c>
      <c r="X275" s="3" t="s">
        <v>313</v>
      </c>
      <c r="Y275" s="3" t="s">
        <v>313</v>
      </c>
      <c r="Z275" s="3" t="s">
        <v>313</v>
      </c>
      <c r="AA275" s="3" t="s">
        <v>313</v>
      </c>
      <c r="AD275" s="3">
        <v>6</v>
      </c>
      <c r="AE275" s="3" t="s">
        <v>376</v>
      </c>
      <c r="AG275" s="198" t="s">
        <v>362</v>
      </c>
      <c r="AH275" s="91" t="s">
        <v>175</v>
      </c>
    </row>
    <row r="276" spans="2:7" ht="13.5">
      <c r="B276" s="4">
        <v>1</v>
      </c>
      <c r="D276" s="4" t="s">
        <v>392</v>
      </c>
      <c r="E276" s="4">
        <v>85</v>
      </c>
      <c r="G276" s="59" t="s">
        <v>393</v>
      </c>
    </row>
  </sheetData>
  <sheetProtection sheet="1" objects="1" scenarios="1"/>
  <mergeCells count="17">
    <mergeCell ref="X2:Y2"/>
    <mergeCell ref="Z2:AC2"/>
    <mergeCell ref="X3:AA3"/>
    <mergeCell ref="H2:I4"/>
    <mergeCell ref="J2:O2"/>
    <mergeCell ref="J3:K4"/>
    <mergeCell ref="P2:W2"/>
    <mergeCell ref="L3:M4"/>
    <mergeCell ref="N3:O4"/>
    <mergeCell ref="P3:Q4"/>
    <mergeCell ref="Z4:AA4"/>
    <mergeCell ref="AB3:AC3"/>
    <mergeCell ref="AB4:AC4"/>
    <mergeCell ref="R3:S4"/>
    <mergeCell ref="T3:U4"/>
    <mergeCell ref="V3:W4"/>
    <mergeCell ref="X4:Y4"/>
  </mergeCells>
  <printOptions/>
  <pageMargins left="0.3937007874015748" right="0.1968503937007874" top="0.5905511811023623" bottom="0.3937007874015748" header="0.5118110236220472" footer="0.31496062992125984"/>
  <pageSetup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G149" sqref="G149"/>
    </sheetView>
  </sheetViews>
  <sheetFormatPr defaultColWidth="9.00390625" defaultRowHeight="13.5"/>
  <cols>
    <col min="1" max="2" width="2.50390625" style="12" customWidth="1"/>
    <col min="3" max="3" width="2.25390625" style="12" customWidth="1"/>
    <col min="4" max="4" width="14.875" style="47" customWidth="1"/>
    <col min="5" max="5" width="2.375" style="48" customWidth="1"/>
    <col min="6" max="6" width="5.375" style="12" customWidth="1"/>
    <col min="7" max="7" width="5.625" style="12" customWidth="1"/>
    <col min="8" max="8" width="6.00390625" style="12" customWidth="1"/>
    <col min="9" max="9" width="5.75390625" style="12" customWidth="1"/>
    <col min="10" max="11" width="5.625" style="12" customWidth="1"/>
    <col min="12" max="12" width="6.125" style="12" customWidth="1"/>
    <col min="13" max="13" width="9.00390625" style="12" customWidth="1"/>
    <col min="14" max="16" width="7.375" style="12" customWidth="1"/>
    <col min="17" max="49" width="9.00390625" style="2" customWidth="1"/>
  </cols>
  <sheetData>
    <row r="1" spans="1:18" ht="31.5" customHeight="1">
      <c r="A1" s="264" t="s">
        <v>67</v>
      </c>
      <c r="B1" s="265"/>
      <c r="C1" s="265"/>
      <c r="D1" s="266"/>
      <c r="E1" s="274" t="s">
        <v>68</v>
      </c>
      <c r="F1" s="260" t="s">
        <v>69</v>
      </c>
      <c r="G1" s="260"/>
      <c r="H1" s="260"/>
      <c r="I1" s="279" t="s">
        <v>70</v>
      </c>
      <c r="J1" s="280"/>
      <c r="K1" s="280"/>
      <c r="L1" s="280"/>
      <c r="M1" s="6"/>
      <c r="N1" s="277" t="s">
        <v>71</v>
      </c>
      <c r="O1" s="278"/>
      <c r="P1" s="249" t="s">
        <v>72</v>
      </c>
      <c r="Q1" s="1"/>
      <c r="R1" s="1"/>
    </row>
    <row r="2" spans="1:18" ht="19.5" customHeight="1">
      <c r="A2" s="267"/>
      <c r="B2" s="268"/>
      <c r="C2" s="268"/>
      <c r="D2" s="269"/>
      <c r="E2" s="275"/>
      <c r="F2" s="283" t="s">
        <v>10</v>
      </c>
      <c r="G2" s="283" t="s">
        <v>11</v>
      </c>
      <c r="H2" s="283" t="s">
        <v>12</v>
      </c>
      <c r="I2" s="283" t="s">
        <v>30</v>
      </c>
      <c r="J2" s="283" t="s">
        <v>31</v>
      </c>
      <c r="K2" s="283" t="s">
        <v>73</v>
      </c>
      <c r="L2" s="283" t="s">
        <v>33</v>
      </c>
      <c r="M2" s="281" t="s">
        <v>74</v>
      </c>
      <c r="N2" s="282"/>
      <c r="O2" s="272" t="s">
        <v>35</v>
      </c>
      <c r="P2" s="250"/>
      <c r="Q2" s="1"/>
      <c r="R2" s="1"/>
    </row>
    <row r="3" spans="1:18" ht="23.25" customHeight="1" thickBot="1">
      <c r="A3" s="270"/>
      <c r="B3" s="268"/>
      <c r="C3" s="268"/>
      <c r="D3" s="269"/>
      <c r="E3" s="275"/>
      <c r="F3" s="284"/>
      <c r="G3" s="284"/>
      <c r="H3" s="284"/>
      <c r="I3" s="284"/>
      <c r="J3" s="284"/>
      <c r="K3" s="284"/>
      <c r="L3" s="284"/>
      <c r="M3" s="43" t="s">
        <v>84</v>
      </c>
      <c r="N3" s="44" t="s">
        <v>28</v>
      </c>
      <c r="O3" s="273"/>
      <c r="P3" s="251"/>
      <c r="Q3" s="1"/>
      <c r="R3" s="1"/>
    </row>
    <row r="4" spans="1:18" ht="14.25" thickTop="1">
      <c r="A4" s="271" t="s">
        <v>47</v>
      </c>
      <c r="B4" s="276" t="s">
        <v>0</v>
      </c>
      <c r="C4" s="14">
        <v>1</v>
      </c>
      <c r="D4" s="15" t="s">
        <v>52</v>
      </c>
      <c r="E4" s="16"/>
      <c r="F4" s="14"/>
      <c r="G4" s="14">
        <v>22.5</v>
      </c>
      <c r="H4" s="14"/>
      <c r="I4" s="14"/>
      <c r="J4" s="14"/>
      <c r="K4" s="14"/>
      <c r="L4" s="14"/>
      <c r="M4" s="14"/>
      <c r="N4" s="14"/>
      <c r="O4" s="17"/>
      <c r="P4" s="252">
        <f>SUM(E4:O17)</f>
        <v>427.5</v>
      </c>
      <c r="Q4" s="1"/>
      <c r="R4" s="1"/>
    </row>
    <row r="5" spans="1:18" ht="13.5">
      <c r="A5" s="254"/>
      <c r="B5" s="239"/>
      <c r="C5" s="18">
        <v>2</v>
      </c>
      <c r="D5" s="19" t="s">
        <v>66</v>
      </c>
      <c r="E5" s="20"/>
      <c r="F5" s="18"/>
      <c r="G5" s="18"/>
      <c r="H5" s="18"/>
      <c r="I5" s="18"/>
      <c r="J5" s="18"/>
      <c r="K5" s="18"/>
      <c r="L5" s="18"/>
      <c r="M5" s="18">
        <v>22.5</v>
      </c>
      <c r="N5" s="18"/>
      <c r="O5" s="21"/>
      <c r="P5" s="234"/>
      <c r="Q5" s="1"/>
      <c r="R5" s="1"/>
    </row>
    <row r="6" spans="1:18" ht="24">
      <c r="A6" s="254"/>
      <c r="B6" s="239" t="s">
        <v>6</v>
      </c>
      <c r="C6" s="18">
        <v>1</v>
      </c>
      <c r="D6" s="19" t="s">
        <v>36</v>
      </c>
      <c r="E6" s="20"/>
      <c r="F6" s="18"/>
      <c r="G6" s="18"/>
      <c r="H6" s="18">
        <v>22.5</v>
      </c>
      <c r="I6" s="18"/>
      <c r="J6" s="18"/>
      <c r="K6" s="18"/>
      <c r="L6" s="18"/>
      <c r="M6" s="18"/>
      <c r="N6" s="18"/>
      <c r="O6" s="21"/>
      <c r="P6" s="234"/>
      <c r="Q6" s="1"/>
      <c r="R6" s="1"/>
    </row>
    <row r="7" spans="1:18" ht="13.5">
      <c r="A7" s="254"/>
      <c r="B7" s="239"/>
      <c r="C7" s="18">
        <v>2</v>
      </c>
      <c r="D7" s="19" t="s">
        <v>53</v>
      </c>
      <c r="E7" s="20"/>
      <c r="F7" s="18"/>
      <c r="G7" s="18"/>
      <c r="H7" s="18"/>
      <c r="I7" s="18"/>
      <c r="J7" s="18"/>
      <c r="K7" s="18"/>
      <c r="L7" s="18"/>
      <c r="M7" s="18"/>
      <c r="N7" s="18"/>
      <c r="O7" s="21">
        <v>22.5</v>
      </c>
      <c r="P7" s="234"/>
      <c r="Q7" s="1"/>
      <c r="R7" s="1"/>
    </row>
    <row r="8" spans="1:18" ht="13.5">
      <c r="A8" s="254"/>
      <c r="B8" s="239" t="s">
        <v>7</v>
      </c>
      <c r="C8" s="18">
        <v>1</v>
      </c>
      <c r="D8" s="22" t="s">
        <v>1</v>
      </c>
      <c r="E8" s="23"/>
      <c r="F8" s="24"/>
      <c r="G8" s="24"/>
      <c r="H8" s="24"/>
      <c r="I8" s="24"/>
      <c r="J8" s="24"/>
      <c r="K8" s="24">
        <v>22.5</v>
      </c>
      <c r="L8" s="24"/>
      <c r="M8" s="24"/>
      <c r="N8" s="24"/>
      <c r="O8" s="25"/>
      <c r="P8" s="234"/>
      <c r="Q8" s="1"/>
      <c r="R8" s="1"/>
    </row>
    <row r="9" spans="1:18" ht="13.5">
      <c r="A9" s="254"/>
      <c r="B9" s="239"/>
      <c r="C9" s="18">
        <v>2</v>
      </c>
      <c r="D9" s="19" t="s">
        <v>54</v>
      </c>
      <c r="E9" s="20"/>
      <c r="F9" s="18"/>
      <c r="G9" s="18"/>
      <c r="H9" s="18"/>
      <c r="I9" s="18"/>
      <c r="J9" s="18">
        <v>22.5</v>
      </c>
      <c r="K9" s="18"/>
      <c r="L9" s="18"/>
      <c r="M9" s="18"/>
      <c r="N9" s="18"/>
      <c r="O9" s="21"/>
      <c r="P9" s="234"/>
      <c r="Q9" s="1"/>
      <c r="R9" s="1"/>
    </row>
    <row r="10" spans="1:18" ht="13.5">
      <c r="A10" s="254"/>
      <c r="B10" s="239" t="s">
        <v>8</v>
      </c>
      <c r="C10" s="18">
        <v>1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21"/>
      <c r="P10" s="234"/>
      <c r="Q10" s="1"/>
      <c r="R10" s="1"/>
    </row>
    <row r="11" spans="1:18" ht="13.5">
      <c r="A11" s="254"/>
      <c r="B11" s="239"/>
      <c r="C11" s="18">
        <v>2</v>
      </c>
      <c r="D11" s="19" t="s">
        <v>60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21">
        <v>22.5</v>
      </c>
      <c r="P11" s="234"/>
      <c r="Q11" s="1"/>
      <c r="R11" s="1"/>
    </row>
    <row r="12" spans="1:18" ht="13.5">
      <c r="A12" s="254"/>
      <c r="B12" s="239" t="s">
        <v>9</v>
      </c>
      <c r="C12" s="18">
        <v>1</v>
      </c>
      <c r="D12" s="19" t="s">
        <v>61</v>
      </c>
      <c r="E12" s="20"/>
      <c r="F12" s="18">
        <v>22.5</v>
      </c>
      <c r="G12" s="18"/>
      <c r="H12" s="18"/>
      <c r="I12" s="18"/>
      <c r="J12" s="18"/>
      <c r="K12" s="18"/>
      <c r="L12" s="18"/>
      <c r="M12" s="18"/>
      <c r="N12" s="18"/>
      <c r="O12" s="21"/>
      <c r="P12" s="234"/>
      <c r="Q12" s="1"/>
      <c r="R12" s="1"/>
    </row>
    <row r="13" spans="1:18" ht="13.5">
      <c r="A13" s="254"/>
      <c r="B13" s="239"/>
      <c r="C13" s="18">
        <v>2</v>
      </c>
      <c r="D13" s="19" t="s">
        <v>18</v>
      </c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21">
        <v>22.5</v>
      </c>
      <c r="P13" s="234"/>
      <c r="Q13" s="1"/>
      <c r="R13" s="1"/>
    </row>
    <row r="14" spans="1:18" ht="13.5">
      <c r="A14" s="254"/>
      <c r="B14" s="240" t="s">
        <v>75</v>
      </c>
      <c r="C14" s="240"/>
      <c r="D14" s="241"/>
      <c r="E14" s="18">
        <f>45*2*45/60</f>
        <v>67.5</v>
      </c>
      <c r="F14" s="18"/>
      <c r="G14" s="18"/>
      <c r="H14" s="18"/>
      <c r="I14" s="18"/>
      <c r="J14" s="18"/>
      <c r="K14" s="18"/>
      <c r="L14" s="18"/>
      <c r="M14" s="18"/>
      <c r="N14" s="18"/>
      <c r="O14" s="21"/>
      <c r="P14" s="234"/>
      <c r="Q14" s="1"/>
      <c r="R14" s="1"/>
    </row>
    <row r="15" spans="1:18" ht="13.5">
      <c r="A15" s="254"/>
      <c r="B15" s="240" t="s">
        <v>76</v>
      </c>
      <c r="C15" s="240"/>
      <c r="D15" s="241"/>
      <c r="E15" s="18">
        <f>30*1*45/60</f>
        <v>22.5</v>
      </c>
      <c r="F15" s="18"/>
      <c r="G15" s="18"/>
      <c r="H15" s="18"/>
      <c r="I15" s="18"/>
      <c r="J15" s="18"/>
      <c r="K15" s="18"/>
      <c r="L15" s="18"/>
      <c r="M15" s="18"/>
      <c r="N15" s="18"/>
      <c r="O15" s="21"/>
      <c r="P15" s="234"/>
      <c r="Q15" s="1"/>
      <c r="R15" s="1"/>
    </row>
    <row r="16" spans="1:18" ht="13.5">
      <c r="A16" s="254"/>
      <c r="B16" s="240" t="s">
        <v>77</v>
      </c>
      <c r="C16" s="240"/>
      <c r="D16" s="241"/>
      <c r="E16" s="18">
        <v>67.5</v>
      </c>
      <c r="F16" s="18"/>
      <c r="G16" s="18"/>
      <c r="H16" s="18"/>
      <c r="I16" s="18"/>
      <c r="J16" s="18"/>
      <c r="K16" s="18"/>
      <c r="L16" s="18"/>
      <c r="M16" s="18"/>
      <c r="N16" s="18"/>
      <c r="O16" s="21"/>
      <c r="P16" s="234"/>
      <c r="Q16" s="1"/>
      <c r="R16" s="1"/>
    </row>
    <row r="17" spans="1:18" ht="13.5">
      <c r="A17" s="255"/>
      <c r="B17" s="257" t="s">
        <v>78</v>
      </c>
      <c r="C17" s="257"/>
      <c r="D17" s="258"/>
      <c r="E17" s="26">
        <v>67.5</v>
      </c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35"/>
      <c r="Q17" s="1"/>
      <c r="R17" s="1"/>
    </row>
    <row r="18" spans="1:18" ht="13.5">
      <c r="A18" s="253" t="s">
        <v>44</v>
      </c>
      <c r="B18" s="261" t="s">
        <v>0</v>
      </c>
      <c r="C18" s="28">
        <v>1</v>
      </c>
      <c r="D18" s="29" t="s">
        <v>49</v>
      </c>
      <c r="E18" s="30"/>
      <c r="F18" s="28"/>
      <c r="G18" s="28"/>
      <c r="H18" s="28"/>
      <c r="I18" s="28"/>
      <c r="J18" s="28"/>
      <c r="K18" s="28"/>
      <c r="L18" s="28"/>
      <c r="M18" s="28"/>
      <c r="N18" s="28"/>
      <c r="O18" s="31">
        <v>22.5</v>
      </c>
      <c r="P18" s="233">
        <f>SUM(E18:O31)</f>
        <v>360</v>
      </c>
      <c r="Q18" s="1"/>
      <c r="R18" s="1"/>
    </row>
    <row r="19" spans="1:18" ht="13.5">
      <c r="A19" s="254"/>
      <c r="B19" s="239"/>
      <c r="C19" s="18">
        <v>2</v>
      </c>
      <c r="D19" s="22" t="s">
        <v>50</v>
      </c>
      <c r="E19" s="32"/>
      <c r="F19" s="24"/>
      <c r="G19" s="24"/>
      <c r="H19" s="24"/>
      <c r="I19" s="24"/>
      <c r="J19" s="24"/>
      <c r="K19" s="18"/>
      <c r="L19" s="18"/>
      <c r="M19" s="18"/>
      <c r="N19" s="18"/>
      <c r="O19" s="21">
        <v>22.5</v>
      </c>
      <c r="P19" s="234"/>
      <c r="Q19" s="1"/>
      <c r="R19" s="1"/>
    </row>
    <row r="20" spans="1:18" ht="13.5">
      <c r="A20" s="254"/>
      <c r="B20" s="239" t="s">
        <v>6</v>
      </c>
      <c r="C20" s="18">
        <v>1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21"/>
      <c r="P20" s="234"/>
      <c r="Q20" s="1"/>
      <c r="R20" s="1"/>
    </row>
    <row r="21" spans="1:18" ht="13.5">
      <c r="A21" s="254"/>
      <c r="B21" s="239"/>
      <c r="C21" s="18">
        <v>2</v>
      </c>
      <c r="D21" s="19" t="s">
        <v>62</v>
      </c>
      <c r="E21" s="20"/>
      <c r="F21" s="18"/>
      <c r="G21" s="18"/>
      <c r="H21" s="18"/>
      <c r="I21" s="18"/>
      <c r="J21" s="18"/>
      <c r="K21" s="18"/>
      <c r="L21" s="18">
        <v>22.5</v>
      </c>
      <c r="M21" s="18"/>
      <c r="N21" s="18"/>
      <c r="O21" s="21"/>
      <c r="P21" s="234"/>
      <c r="Q21" s="1"/>
      <c r="R21" s="1"/>
    </row>
    <row r="22" spans="1:18" ht="13.5">
      <c r="A22" s="254"/>
      <c r="B22" s="239" t="s">
        <v>7</v>
      </c>
      <c r="C22" s="18">
        <v>1</v>
      </c>
      <c r="D22" s="19" t="s">
        <v>58</v>
      </c>
      <c r="E22" s="20"/>
      <c r="F22" s="18"/>
      <c r="G22" s="18"/>
      <c r="H22" s="18"/>
      <c r="I22" s="18"/>
      <c r="J22" s="18"/>
      <c r="K22" s="18"/>
      <c r="L22" s="18"/>
      <c r="M22" s="18"/>
      <c r="N22" s="18">
        <v>22.5</v>
      </c>
      <c r="O22" s="21"/>
      <c r="P22" s="234"/>
      <c r="Q22" s="1"/>
      <c r="R22" s="1"/>
    </row>
    <row r="23" spans="1:18" ht="13.5">
      <c r="A23" s="254"/>
      <c r="B23" s="239"/>
      <c r="C23" s="18">
        <v>2</v>
      </c>
      <c r="D23" s="19" t="s">
        <v>17</v>
      </c>
      <c r="E23" s="20"/>
      <c r="F23" s="18"/>
      <c r="G23" s="18"/>
      <c r="H23" s="18"/>
      <c r="I23" s="18"/>
      <c r="J23" s="18"/>
      <c r="K23" s="18"/>
      <c r="L23" s="18"/>
      <c r="M23" s="18"/>
      <c r="N23" s="18"/>
      <c r="O23" s="21">
        <v>22.5</v>
      </c>
      <c r="P23" s="234"/>
      <c r="Q23" s="1"/>
      <c r="R23" s="1"/>
    </row>
    <row r="24" spans="1:18" ht="13.5">
      <c r="A24" s="254"/>
      <c r="B24" s="239" t="s">
        <v>8</v>
      </c>
      <c r="C24" s="18">
        <v>1</v>
      </c>
      <c r="D24" s="19" t="s">
        <v>3</v>
      </c>
      <c r="E24" s="20"/>
      <c r="F24" s="18"/>
      <c r="G24" s="18"/>
      <c r="H24" s="18"/>
      <c r="I24" s="18"/>
      <c r="J24" s="18"/>
      <c r="K24" s="18"/>
      <c r="L24" s="18"/>
      <c r="M24" s="18">
        <v>22.5</v>
      </c>
      <c r="N24" s="18"/>
      <c r="O24" s="21"/>
      <c r="P24" s="234"/>
      <c r="Q24" s="1"/>
      <c r="R24" s="1"/>
    </row>
    <row r="25" spans="1:18" ht="13.5">
      <c r="A25" s="254"/>
      <c r="B25" s="239"/>
      <c r="C25" s="18">
        <v>2</v>
      </c>
      <c r="D25" s="19" t="s">
        <v>51</v>
      </c>
      <c r="E25" s="20"/>
      <c r="F25" s="18"/>
      <c r="G25" s="18">
        <v>22.5</v>
      </c>
      <c r="H25" s="18"/>
      <c r="I25" s="18"/>
      <c r="J25" s="18"/>
      <c r="K25" s="18"/>
      <c r="L25" s="18"/>
      <c r="M25" s="18"/>
      <c r="N25" s="18"/>
      <c r="O25" s="21"/>
      <c r="P25" s="234"/>
      <c r="Q25" s="1"/>
      <c r="R25" s="1"/>
    </row>
    <row r="26" spans="1:18" ht="13.5">
      <c r="A26" s="254"/>
      <c r="B26" s="239" t="s">
        <v>9</v>
      </c>
      <c r="C26" s="18">
        <v>1</v>
      </c>
      <c r="D26" s="19" t="s">
        <v>5</v>
      </c>
      <c r="E26" s="20"/>
      <c r="F26" s="18">
        <v>22.5</v>
      </c>
      <c r="G26" s="18"/>
      <c r="H26" s="18"/>
      <c r="I26" s="18"/>
      <c r="J26" s="18"/>
      <c r="K26" s="18"/>
      <c r="L26" s="18"/>
      <c r="M26" s="18"/>
      <c r="N26" s="18"/>
      <c r="O26" s="21"/>
      <c r="P26" s="234"/>
      <c r="Q26" s="1"/>
      <c r="R26" s="1"/>
    </row>
    <row r="27" spans="1:18" ht="13.5">
      <c r="A27" s="254"/>
      <c r="B27" s="239"/>
      <c r="C27" s="18">
        <v>2</v>
      </c>
      <c r="D27" s="19" t="s">
        <v>64</v>
      </c>
      <c r="E27" s="20"/>
      <c r="F27" s="18"/>
      <c r="G27" s="18"/>
      <c r="H27" s="18"/>
      <c r="I27" s="18"/>
      <c r="J27" s="18"/>
      <c r="K27" s="18"/>
      <c r="L27" s="18">
        <v>22.5</v>
      </c>
      <c r="M27" s="18"/>
      <c r="N27" s="18"/>
      <c r="O27" s="21"/>
      <c r="P27" s="234"/>
      <c r="Q27" s="1"/>
      <c r="R27" s="1"/>
    </row>
    <row r="28" spans="1:18" ht="13.5">
      <c r="A28" s="254"/>
      <c r="B28" s="240" t="s">
        <v>79</v>
      </c>
      <c r="C28" s="240"/>
      <c r="D28" s="241"/>
      <c r="E28" s="18">
        <v>67.5</v>
      </c>
      <c r="F28" s="18"/>
      <c r="G28" s="18"/>
      <c r="H28" s="18"/>
      <c r="I28" s="18"/>
      <c r="J28" s="18"/>
      <c r="K28" s="18"/>
      <c r="L28" s="18"/>
      <c r="M28" s="18"/>
      <c r="N28" s="18"/>
      <c r="O28" s="21"/>
      <c r="P28" s="234"/>
      <c r="Q28" s="1"/>
      <c r="R28" s="1"/>
    </row>
    <row r="29" spans="1:18" ht="13.5">
      <c r="A29" s="254"/>
      <c r="B29" s="240" t="s">
        <v>80</v>
      </c>
      <c r="C29" s="240"/>
      <c r="D29" s="241"/>
      <c r="E29" s="18">
        <v>22.5</v>
      </c>
      <c r="F29" s="18"/>
      <c r="G29" s="18"/>
      <c r="H29" s="18"/>
      <c r="I29" s="18"/>
      <c r="J29" s="18"/>
      <c r="K29" s="18"/>
      <c r="L29" s="18"/>
      <c r="M29" s="18"/>
      <c r="N29" s="18"/>
      <c r="O29" s="21"/>
      <c r="P29" s="234"/>
      <c r="Q29" s="1"/>
      <c r="R29" s="1"/>
    </row>
    <row r="30" spans="1:18" ht="13.5">
      <c r="A30" s="255"/>
      <c r="B30" s="241" t="s">
        <v>85</v>
      </c>
      <c r="C30" s="259"/>
      <c r="D30" s="259"/>
      <c r="E30" s="26">
        <v>67.5</v>
      </c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35"/>
      <c r="Q30" s="1"/>
      <c r="R30" s="1"/>
    </row>
    <row r="31" spans="1:18" ht="13.5">
      <c r="A31" s="256"/>
      <c r="B31" s="262"/>
      <c r="C31" s="262"/>
      <c r="D31" s="26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236"/>
      <c r="Q31" s="1"/>
      <c r="R31" s="1"/>
    </row>
    <row r="32" spans="1:18" ht="13.5">
      <c r="A32" s="253" t="s">
        <v>45</v>
      </c>
      <c r="B32" s="261" t="s">
        <v>0</v>
      </c>
      <c r="C32" s="28">
        <v>1</v>
      </c>
      <c r="D32" s="29" t="s">
        <v>21</v>
      </c>
      <c r="E32" s="30"/>
      <c r="F32" s="28"/>
      <c r="G32" s="28">
        <v>22.5</v>
      </c>
      <c r="H32" s="28"/>
      <c r="I32" s="28"/>
      <c r="J32" s="28"/>
      <c r="K32" s="28"/>
      <c r="L32" s="28"/>
      <c r="M32" s="28"/>
      <c r="N32" s="28"/>
      <c r="O32" s="31"/>
      <c r="P32" s="233">
        <f>SUM(E32:O44)</f>
        <v>281.25</v>
      </c>
      <c r="Q32" s="1"/>
      <c r="R32" s="1"/>
    </row>
    <row r="33" spans="1:18" ht="13.5">
      <c r="A33" s="254"/>
      <c r="B33" s="239"/>
      <c r="C33" s="18">
        <v>2</v>
      </c>
      <c r="D33" s="19" t="s">
        <v>20</v>
      </c>
      <c r="E33" s="20"/>
      <c r="F33" s="18"/>
      <c r="G33" s="18"/>
      <c r="H33" s="18"/>
      <c r="I33" s="18"/>
      <c r="J33" s="18"/>
      <c r="K33" s="18">
        <v>22.5</v>
      </c>
      <c r="L33" s="18"/>
      <c r="M33" s="18"/>
      <c r="N33" s="18"/>
      <c r="O33" s="21"/>
      <c r="P33" s="234"/>
      <c r="Q33" s="1"/>
      <c r="R33" s="1"/>
    </row>
    <row r="34" spans="1:18" ht="24">
      <c r="A34" s="254"/>
      <c r="B34" s="239" t="s">
        <v>6</v>
      </c>
      <c r="C34" s="18">
        <v>1</v>
      </c>
      <c r="D34" s="19" t="s">
        <v>55</v>
      </c>
      <c r="E34" s="20"/>
      <c r="F34" s="18"/>
      <c r="G34" s="18"/>
      <c r="H34" s="18"/>
      <c r="I34" s="18">
        <v>22.5</v>
      </c>
      <c r="J34" s="18"/>
      <c r="K34" s="18"/>
      <c r="L34" s="18"/>
      <c r="M34" s="18"/>
      <c r="N34" s="18"/>
      <c r="O34" s="21"/>
      <c r="P34" s="234"/>
      <c r="Q34" s="1"/>
      <c r="R34" s="1"/>
    </row>
    <row r="35" spans="1:18" ht="13.5">
      <c r="A35" s="254"/>
      <c r="B35" s="239"/>
      <c r="C35" s="18">
        <v>2</v>
      </c>
      <c r="D35" s="19"/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21"/>
      <c r="P35" s="234"/>
      <c r="Q35" s="1"/>
      <c r="R35" s="1"/>
    </row>
    <row r="36" spans="1:18" ht="13.5">
      <c r="A36" s="254"/>
      <c r="B36" s="239" t="s">
        <v>7</v>
      </c>
      <c r="C36" s="18">
        <v>1</v>
      </c>
      <c r="D36" s="19" t="s">
        <v>56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21">
        <v>22.5</v>
      </c>
      <c r="P36" s="234"/>
      <c r="Q36" s="1"/>
      <c r="R36" s="1"/>
    </row>
    <row r="37" spans="1:18" ht="13.5">
      <c r="A37" s="254"/>
      <c r="B37" s="239"/>
      <c r="C37" s="18">
        <v>2</v>
      </c>
      <c r="D37" s="19" t="s">
        <v>57</v>
      </c>
      <c r="E37" s="20"/>
      <c r="F37" s="18"/>
      <c r="G37" s="18"/>
      <c r="H37" s="18"/>
      <c r="I37" s="18"/>
      <c r="J37" s="18"/>
      <c r="K37" s="18"/>
      <c r="L37" s="18">
        <v>22.5</v>
      </c>
      <c r="M37" s="18"/>
      <c r="N37" s="18"/>
      <c r="O37" s="21"/>
      <c r="P37" s="234"/>
      <c r="Q37" s="1"/>
      <c r="R37" s="1"/>
    </row>
    <row r="38" spans="1:18" ht="13.5">
      <c r="A38" s="254"/>
      <c r="B38" s="239" t="s">
        <v>8</v>
      </c>
      <c r="C38" s="18">
        <v>1</v>
      </c>
      <c r="D38" s="22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34"/>
      <c r="Q38" s="1"/>
      <c r="R38" s="1"/>
    </row>
    <row r="39" spans="1:18" ht="13.5">
      <c r="A39" s="254"/>
      <c r="B39" s="239"/>
      <c r="C39" s="18">
        <v>2</v>
      </c>
      <c r="D39" s="19" t="s">
        <v>4</v>
      </c>
      <c r="E39" s="20"/>
      <c r="F39" s="18"/>
      <c r="G39" s="18"/>
      <c r="H39" s="18"/>
      <c r="I39" s="18">
        <v>22.5</v>
      </c>
      <c r="J39" s="18"/>
      <c r="K39" s="18"/>
      <c r="L39" s="18"/>
      <c r="M39" s="18"/>
      <c r="N39" s="18"/>
      <c r="O39" s="21"/>
      <c r="P39" s="234"/>
      <c r="Q39" s="1"/>
      <c r="R39" s="1"/>
    </row>
    <row r="40" spans="1:18" ht="13.5">
      <c r="A40" s="254"/>
      <c r="B40" s="239" t="s">
        <v>9</v>
      </c>
      <c r="C40" s="18">
        <v>1</v>
      </c>
      <c r="D40" s="19" t="s">
        <v>48</v>
      </c>
      <c r="E40" s="20"/>
      <c r="F40" s="18"/>
      <c r="G40" s="18"/>
      <c r="H40" s="18"/>
      <c r="I40" s="18"/>
      <c r="J40" s="18"/>
      <c r="K40" s="18"/>
      <c r="L40" s="18"/>
      <c r="M40" s="18">
        <v>22.5</v>
      </c>
      <c r="N40" s="18"/>
      <c r="O40" s="21"/>
      <c r="P40" s="234"/>
      <c r="Q40" s="1"/>
      <c r="R40" s="1"/>
    </row>
    <row r="41" spans="1:18" ht="13.5">
      <c r="A41" s="254"/>
      <c r="B41" s="239"/>
      <c r="C41" s="18">
        <v>2</v>
      </c>
      <c r="D41" s="19"/>
      <c r="E41" s="20"/>
      <c r="F41" s="18"/>
      <c r="G41" s="18"/>
      <c r="H41" s="18"/>
      <c r="I41" s="18"/>
      <c r="J41" s="18"/>
      <c r="K41" s="18"/>
      <c r="L41" s="18"/>
      <c r="M41" s="18"/>
      <c r="N41" s="18"/>
      <c r="O41" s="21"/>
      <c r="P41" s="234"/>
      <c r="Q41" s="1"/>
      <c r="R41" s="1"/>
    </row>
    <row r="42" spans="1:18" ht="13.5">
      <c r="A42" s="254"/>
      <c r="B42" s="240" t="s">
        <v>81</v>
      </c>
      <c r="C42" s="240"/>
      <c r="D42" s="241"/>
      <c r="E42" s="18">
        <f>45*3*45/60</f>
        <v>101.25</v>
      </c>
      <c r="F42" s="18"/>
      <c r="G42" s="18"/>
      <c r="H42" s="18"/>
      <c r="I42" s="18"/>
      <c r="J42" s="18"/>
      <c r="K42" s="18"/>
      <c r="L42" s="18"/>
      <c r="M42" s="18"/>
      <c r="N42" s="18"/>
      <c r="O42" s="21"/>
      <c r="P42" s="234"/>
      <c r="Q42" s="1"/>
      <c r="R42" s="1"/>
    </row>
    <row r="43" spans="1:18" ht="13.5">
      <c r="A43" s="255"/>
      <c r="B43" s="241" t="s">
        <v>86</v>
      </c>
      <c r="C43" s="259"/>
      <c r="D43" s="259"/>
      <c r="E43" s="26">
        <f>30*45/60</f>
        <v>22.5</v>
      </c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35"/>
      <c r="Q43" s="1"/>
      <c r="R43" s="1"/>
    </row>
    <row r="44" spans="1:18" ht="13.5">
      <c r="A44" s="255"/>
      <c r="B44" s="242"/>
      <c r="C44" s="242"/>
      <c r="D44" s="24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35"/>
      <c r="Q44" s="1"/>
      <c r="R44" s="1"/>
    </row>
    <row r="45" spans="1:18" ht="13.5">
      <c r="A45" s="253" t="s">
        <v>46</v>
      </c>
      <c r="B45" s="261" t="s">
        <v>0</v>
      </c>
      <c r="C45" s="28">
        <v>1</v>
      </c>
      <c r="D45" s="29"/>
      <c r="E45" s="30"/>
      <c r="F45" s="28"/>
      <c r="G45" s="28"/>
      <c r="H45" s="28"/>
      <c r="I45" s="28"/>
      <c r="J45" s="28"/>
      <c r="K45" s="28"/>
      <c r="L45" s="28"/>
      <c r="M45" s="28"/>
      <c r="N45" s="28"/>
      <c r="O45" s="31"/>
      <c r="P45" s="233">
        <f>SUM(E45:O57)</f>
        <v>213.75</v>
      </c>
      <c r="Q45" s="1"/>
      <c r="R45" s="1"/>
    </row>
    <row r="46" spans="1:18" ht="13.5">
      <c r="A46" s="254"/>
      <c r="B46" s="239"/>
      <c r="C46" s="18">
        <v>2</v>
      </c>
      <c r="D46" s="19"/>
      <c r="E46" s="20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34"/>
      <c r="Q46" s="1"/>
      <c r="R46" s="1"/>
    </row>
    <row r="47" spans="1:18" ht="13.5">
      <c r="A47" s="254"/>
      <c r="B47" s="239" t="s">
        <v>6</v>
      </c>
      <c r="C47" s="18">
        <v>1</v>
      </c>
      <c r="D47" s="19"/>
      <c r="E47" s="20"/>
      <c r="F47" s="18"/>
      <c r="G47" s="18"/>
      <c r="H47" s="18"/>
      <c r="I47" s="18"/>
      <c r="J47" s="18"/>
      <c r="K47" s="18"/>
      <c r="L47" s="18"/>
      <c r="M47" s="18"/>
      <c r="N47" s="18"/>
      <c r="O47" s="21"/>
      <c r="P47" s="234"/>
      <c r="Q47" s="1"/>
      <c r="R47" s="1"/>
    </row>
    <row r="48" spans="1:18" ht="13.5">
      <c r="A48" s="254"/>
      <c r="B48" s="239"/>
      <c r="C48" s="18">
        <v>2</v>
      </c>
      <c r="D48" s="19" t="s">
        <v>65</v>
      </c>
      <c r="E48" s="20"/>
      <c r="F48" s="18"/>
      <c r="G48" s="18">
        <v>22.5</v>
      </c>
      <c r="H48" s="18"/>
      <c r="I48" s="18"/>
      <c r="J48" s="18"/>
      <c r="K48" s="18"/>
      <c r="L48" s="18"/>
      <c r="M48" s="18"/>
      <c r="N48" s="18"/>
      <c r="O48" s="21"/>
      <c r="P48" s="234"/>
      <c r="Q48" s="1"/>
      <c r="R48" s="1"/>
    </row>
    <row r="49" spans="1:18" ht="13.5">
      <c r="A49" s="254"/>
      <c r="B49" s="239" t="s">
        <v>7</v>
      </c>
      <c r="C49" s="18">
        <v>1</v>
      </c>
      <c r="D49" s="19" t="s">
        <v>2</v>
      </c>
      <c r="E49" s="20"/>
      <c r="F49" s="18"/>
      <c r="G49" s="18"/>
      <c r="H49" s="18"/>
      <c r="I49" s="18">
        <v>22.5</v>
      </c>
      <c r="J49" s="18"/>
      <c r="K49" s="18"/>
      <c r="L49" s="18"/>
      <c r="M49" s="18"/>
      <c r="N49" s="18"/>
      <c r="O49" s="21"/>
      <c r="P49" s="234"/>
      <c r="Q49" s="1"/>
      <c r="R49" s="1"/>
    </row>
    <row r="50" spans="1:18" ht="13.5">
      <c r="A50" s="254"/>
      <c r="B50" s="239"/>
      <c r="C50" s="18">
        <v>2</v>
      </c>
      <c r="D50" s="19"/>
      <c r="E50" s="20"/>
      <c r="F50" s="18"/>
      <c r="G50" s="18"/>
      <c r="H50" s="18"/>
      <c r="I50" s="18"/>
      <c r="J50" s="18"/>
      <c r="K50" s="18"/>
      <c r="L50" s="18"/>
      <c r="M50" s="18"/>
      <c r="N50" s="18"/>
      <c r="O50" s="21"/>
      <c r="P50" s="234"/>
      <c r="Q50" s="1"/>
      <c r="R50" s="1"/>
    </row>
    <row r="51" spans="1:18" ht="13.5">
      <c r="A51" s="254"/>
      <c r="B51" s="239" t="s">
        <v>8</v>
      </c>
      <c r="C51" s="18">
        <v>1</v>
      </c>
      <c r="D51" s="19"/>
      <c r="E51" s="20"/>
      <c r="F51" s="18"/>
      <c r="G51" s="18"/>
      <c r="H51" s="18"/>
      <c r="I51" s="18"/>
      <c r="J51" s="18"/>
      <c r="K51" s="18"/>
      <c r="L51" s="18"/>
      <c r="M51" s="18"/>
      <c r="N51" s="18"/>
      <c r="O51" s="21"/>
      <c r="P51" s="234"/>
      <c r="Q51" s="1"/>
      <c r="R51" s="1"/>
    </row>
    <row r="52" spans="1:18" ht="13.5">
      <c r="A52" s="254"/>
      <c r="B52" s="239"/>
      <c r="C52" s="18">
        <v>2</v>
      </c>
      <c r="D52" s="19"/>
      <c r="E52" s="20"/>
      <c r="F52" s="18"/>
      <c r="G52" s="18"/>
      <c r="H52" s="18"/>
      <c r="I52" s="18"/>
      <c r="J52" s="18"/>
      <c r="K52" s="18"/>
      <c r="L52" s="18"/>
      <c r="M52" s="18"/>
      <c r="N52" s="18"/>
      <c r="O52" s="21"/>
      <c r="P52" s="234"/>
      <c r="Q52" s="1"/>
      <c r="R52" s="1"/>
    </row>
    <row r="53" spans="1:18" ht="13.5">
      <c r="A53" s="254"/>
      <c r="B53" s="239" t="s">
        <v>9</v>
      </c>
      <c r="C53" s="18">
        <v>1</v>
      </c>
      <c r="D53" s="19" t="s">
        <v>63</v>
      </c>
      <c r="E53" s="20"/>
      <c r="F53" s="18"/>
      <c r="G53" s="18"/>
      <c r="H53" s="18"/>
      <c r="I53" s="18">
        <v>22.5</v>
      </c>
      <c r="J53" s="18"/>
      <c r="K53" s="18"/>
      <c r="L53" s="18"/>
      <c r="M53" s="18"/>
      <c r="N53" s="18"/>
      <c r="O53" s="21"/>
      <c r="P53" s="234"/>
      <c r="Q53" s="1"/>
      <c r="R53" s="1"/>
    </row>
    <row r="54" spans="1:18" ht="13.5">
      <c r="A54" s="254"/>
      <c r="B54" s="239"/>
      <c r="C54" s="18">
        <v>2</v>
      </c>
      <c r="D54" s="19" t="s">
        <v>59</v>
      </c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21">
        <v>22.5</v>
      </c>
      <c r="P54" s="234"/>
      <c r="Q54" s="1"/>
      <c r="R54" s="1"/>
    </row>
    <row r="55" spans="1:18" ht="13.5">
      <c r="A55" s="254"/>
      <c r="B55" s="240" t="s">
        <v>82</v>
      </c>
      <c r="C55" s="240"/>
      <c r="D55" s="241"/>
      <c r="E55" s="18">
        <f>45*3*45/60</f>
        <v>101.25</v>
      </c>
      <c r="F55" s="18"/>
      <c r="G55" s="18"/>
      <c r="H55" s="18"/>
      <c r="I55" s="18"/>
      <c r="J55" s="18"/>
      <c r="K55" s="18"/>
      <c r="L55" s="18"/>
      <c r="M55" s="18"/>
      <c r="N55" s="18"/>
      <c r="O55" s="21"/>
      <c r="P55" s="234"/>
      <c r="Q55" s="1"/>
      <c r="R55" s="1"/>
    </row>
    <row r="56" spans="1:18" ht="13.5">
      <c r="A56" s="255"/>
      <c r="B56" s="241" t="s">
        <v>87</v>
      </c>
      <c r="C56" s="259"/>
      <c r="D56" s="259"/>
      <c r="E56" s="26">
        <v>22.5</v>
      </c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35"/>
      <c r="Q56" s="1"/>
      <c r="R56" s="1"/>
    </row>
    <row r="57" spans="1:18" ht="13.5">
      <c r="A57" s="256"/>
      <c r="B57" s="237"/>
      <c r="C57" s="237"/>
      <c r="D57" s="238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  <c r="P57" s="236"/>
      <c r="Q57" s="1"/>
      <c r="R57" s="1"/>
    </row>
    <row r="58" spans="1:18" ht="16.5" customHeight="1">
      <c r="A58" s="244" t="s">
        <v>83</v>
      </c>
      <c r="B58" s="245"/>
      <c r="C58" s="245"/>
      <c r="D58" s="246"/>
      <c r="E58" s="33">
        <f>SUM(E4:E57)</f>
        <v>630</v>
      </c>
      <c r="F58" s="247">
        <f>SUM(F4:H57)</f>
        <v>157.5</v>
      </c>
      <c r="G58" s="247"/>
      <c r="H58" s="247"/>
      <c r="I58" s="247">
        <f>SUM(I4:L57)</f>
        <v>225</v>
      </c>
      <c r="J58" s="247"/>
      <c r="K58" s="247"/>
      <c r="L58" s="247"/>
      <c r="M58" s="247">
        <f>SUM(M4:O57)</f>
        <v>270</v>
      </c>
      <c r="N58" s="247"/>
      <c r="O58" s="248"/>
      <c r="P58" s="36">
        <f>SUM(P4:P57)</f>
        <v>1282.5</v>
      </c>
      <c r="Q58" s="1"/>
      <c r="R58" s="1"/>
    </row>
    <row r="59" spans="1:18" ht="13.5">
      <c r="A59" s="11"/>
      <c r="B59" s="11"/>
      <c r="C59" s="11"/>
      <c r="D59" s="45"/>
      <c r="E59" s="4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"/>
      <c r="R59" s="1"/>
    </row>
  </sheetData>
  <mergeCells count="61">
    <mergeCell ref="I2:I3"/>
    <mergeCell ref="J2:J3"/>
    <mergeCell ref="K2:K3"/>
    <mergeCell ref="L2:L3"/>
    <mergeCell ref="O2:O3"/>
    <mergeCell ref="E1:E3"/>
    <mergeCell ref="B4:B5"/>
    <mergeCell ref="B6:B7"/>
    <mergeCell ref="N1:O1"/>
    <mergeCell ref="I1:L1"/>
    <mergeCell ref="M2:N2"/>
    <mergeCell ref="F2:F3"/>
    <mergeCell ref="G2:G3"/>
    <mergeCell ref="H2:H3"/>
    <mergeCell ref="B8:B9"/>
    <mergeCell ref="A1:D3"/>
    <mergeCell ref="A4:A17"/>
    <mergeCell ref="B10:B11"/>
    <mergeCell ref="B12:B13"/>
    <mergeCell ref="B20:B21"/>
    <mergeCell ref="B16:D16"/>
    <mergeCell ref="B24:B25"/>
    <mergeCell ref="B22:B23"/>
    <mergeCell ref="A32:A44"/>
    <mergeCell ref="B26:B27"/>
    <mergeCell ref="B32:B33"/>
    <mergeCell ref="B34:B35"/>
    <mergeCell ref="B28:D28"/>
    <mergeCell ref="B29:D29"/>
    <mergeCell ref="B31:D31"/>
    <mergeCell ref="B43:D43"/>
    <mergeCell ref="A45:A57"/>
    <mergeCell ref="B47:B48"/>
    <mergeCell ref="B49:B50"/>
    <mergeCell ref="B51:B52"/>
    <mergeCell ref="B53:B54"/>
    <mergeCell ref="B45:B46"/>
    <mergeCell ref="B55:D55"/>
    <mergeCell ref="B56:D56"/>
    <mergeCell ref="P1:P3"/>
    <mergeCell ref="P4:P17"/>
    <mergeCell ref="P18:P31"/>
    <mergeCell ref="A18:A31"/>
    <mergeCell ref="B14:D14"/>
    <mergeCell ref="B15:D15"/>
    <mergeCell ref="B17:D17"/>
    <mergeCell ref="B30:D30"/>
    <mergeCell ref="F1:H1"/>
    <mergeCell ref="B18:B19"/>
    <mergeCell ref="A58:D58"/>
    <mergeCell ref="F58:H58"/>
    <mergeCell ref="I58:L58"/>
    <mergeCell ref="M58:O58"/>
    <mergeCell ref="P32:P44"/>
    <mergeCell ref="P45:P57"/>
    <mergeCell ref="B57:D57"/>
    <mergeCell ref="B36:B37"/>
    <mergeCell ref="B38:B39"/>
    <mergeCell ref="B40:B41"/>
    <mergeCell ref="B42:D42"/>
    <mergeCell ref="B44:D44"/>
  </mergeCells>
  <printOptions/>
  <pageMargins left="0.28" right="0.12" top="0.38" bottom="0.56" header="0.12" footer="0.5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K21" sqref="K21"/>
    </sheetView>
  </sheetViews>
  <sheetFormatPr defaultColWidth="9.00390625" defaultRowHeight="13.5"/>
  <cols>
    <col min="1" max="1" width="2.50390625" style="40" customWidth="1"/>
    <col min="2" max="2" width="3.00390625" style="40" customWidth="1"/>
    <col min="3" max="3" width="2.25390625" style="40" customWidth="1"/>
    <col min="4" max="4" width="15.375" style="41" customWidth="1"/>
    <col min="5" max="5" width="5.75390625" style="42" customWidth="1"/>
    <col min="6" max="6" width="5.375" style="40" customWidth="1"/>
    <col min="7" max="7" width="5.625" style="40" customWidth="1"/>
    <col min="8" max="8" width="6.00390625" style="40" customWidth="1"/>
    <col min="9" max="10" width="6.50390625" style="40" customWidth="1"/>
    <col min="11" max="11" width="6.375" style="40" customWidth="1"/>
    <col min="12" max="12" width="6.75390625" style="40" customWidth="1"/>
    <col min="13" max="13" width="8.75390625" style="40" customWidth="1"/>
    <col min="14" max="14" width="7.25390625" style="40" customWidth="1"/>
    <col min="15" max="15" width="7.375" style="40" customWidth="1"/>
    <col min="16" max="16" width="4.625" style="40" customWidth="1"/>
    <col min="17" max="49" width="9.00390625" style="2" customWidth="1"/>
  </cols>
  <sheetData>
    <row r="1" spans="1:18" ht="20.25" customHeight="1">
      <c r="A1" s="264" t="s">
        <v>34</v>
      </c>
      <c r="B1" s="265"/>
      <c r="C1" s="265"/>
      <c r="D1" s="266"/>
      <c r="E1" s="274" t="s">
        <v>27</v>
      </c>
      <c r="F1" s="274" t="s">
        <v>40</v>
      </c>
      <c r="G1" s="274"/>
      <c r="H1" s="274"/>
      <c r="I1" s="291" t="s">
        <v>41</v>
      </c>
      <c r="J1" s="289"/>
      <c r="K1" s="289"/>
      <c r="L1" s="289"/>
      <c r="M1" s="6"/>
      <c r="N1" s="289" t="s">
        <v>13</v>
      </c>
      <c r="O1" s="290"/>
      <c r="P1" s="249" t="s">
        <v>16</v>
      </c>
      <c r="Q1" s="1"/>
      <c r="R1" s="1"/>
    </row>
    <row r="2" spans="1:18" ht="18.75" customHeight="1">
      <c r="A2" s="270"/>
      <c r="B2" s="268"/>
      <c r="C2" s="268"/>
      <c r="D2" s="269"/>
      <c r="E2" s="275"/>
      <c r="F2" s="288" t="s">
        <v>10</v>
      </c>
      <c r="G2" s="288" t="s">
        <v>11</v>
      </c>
      <c r="H2" s="288" t="s">
        <v>12</v>
      </c>
      <c r="I2" s="288" t="s">
        <v>30</v>
      </c>
      <c r="J2" s="288" t="s">
        <v>31</v>
      </c>
      <c r="K2" s="288" t="s">
        <v>32</v>
      </c>
      <c r="L2" s="288" t="s">
        <v>33</v>
      </c>
      <c r="M2" s="286" t="s">
        <v>19</v>
      </c>
      <c r="N2" s="282"/>
      <c r="O2" s="7" t="s">
        <v>35</v>
      </c>
      <c r="P2" s="251"/>
      <c r="Q2" s="1"/>
      <c r="R2" s="1"/>
    </row>
    <row r="3" spans="1:18" ht="24.75" customHeight="1" thickBot="1">
      <c r="A3" s="270"/>
      <c r="B3" s="268"/>
      <c r="C3" s="268"/>
      <c r="D3" s="269"/>
      <c r="E3" s="285"/>
      <c r="F3" s="283"/>
      <c r="G3" s="283"/>
      <c r="H3" s="283"/>
      <c r="I3" s="283"/>
      <c r="J3" s="283"/>
      <c r="K3" s="283"/>
      <c r="L3" s="283"/>
      <c r="M3" s="8" t="s">
        <v>29</v>
      </c>
      <c r="N3" s="9" t="s">
        <v>28</v>
      </c>
      <c r="O3" s="10" t="s">
        <v>43</v>
      </c>
      <c r="P3" s="287"/>
      <c r="Q3" s="1"/>
      <c r="R3" s="1"/>
    </row>
    <row r="4" spans="1:18" ht="14.25" thickTop="1">
      <c r="A4" s="271" t="s">
        <v>47</v>
      </c>
      <c r="B4" s="276" t="s">
        <v>0</v>
      </c>
      <c r="C4" s="14">
        <v>1</v>
      </c>
      <c r="D4" s="15"/>
      <c r="E4" s="16"/>
      <c r="F4" s="14"/>
      <c r="G4" s="14"/>
      <c r="H4" s="14"/>
      <c r="I4" s="14"/>
      <c r="J4" s="14"/>
      <c r="K4" s="14"/>
      <c r="L4" s="14"/>
      <c r="M4" s="14"/>
      <c r="N4" s="14"/>
      <c r="O4" s="17"/>
      <c r="P4" s="252"/>
      <c r="Q4" s="1"/>
      <c r="R4" s="1"/>
    </row>
    <row r="5" spans="1:18" ht="13.5">
      <c r="A5" s="254"/>
      <c r="B5" s="239"/>
      <c r="C5" s="18">
        <v>2</v>
      </c>
      <c r="D5" s="19"/>
      <c r="E5" s="20"/>
      <c r="F5" s="18"/>
      <c r="G5" s="18"/>
      <c r="H5" s="18"/>
      <c r="I5" s="18"/>
      <c r="J5" s="18"/>
      <c r="K5" s="18"/>
      <c r="L5" s="18"/>
      <c r="M5" s="18"/>
      <c r="N5" s="18"/>
      <c r="O5" s="21"/>
      <c r="P5" s="234"/>
      <c r="Q5" s="1"/>
      <c r="R5" s="1"/>
    </row>
    <row r="6" spans="1:18" ht="13.5">
      <c r="A6" s="254"/>
      <c r="B6" s="239" t="s">
        <v>6</v>
      </c>
      <c r="C6" s="18">
        <v>1</v>
      </c>
      <c r="D6" s="19"/>
      <c r="E6" s="20"/>
      <c r="F6" s="18"/>
      <c r="G6" s="18"/>
      <c r="H6" s="18"/>
      <c r="I6" s="18"/>
      <c r="J6" s="18"/>
      <c r="K6" s="18"/>
      <c r="L6" s="18"/>
      <c r="M6" s="18"/>
      <c r="N6" s="18"/>
      <c r="O6" s="21"/>
      <c r="P6" s="234"/>
      <c r="Q6" s="1"/>
      <c r="R6" s="1"/>
    </row>
    <row r="7" spans="1:18" ht="13.5">
      <c r="A7" s="254"/>
      <c r="B7" s="239"/>
      <c r="C7" s="18">
        <v>2</v>
      </c>
      <c r="D7" s="19"/>
      <c r="E7" s="20"/>
      <c r="F7" s="18"/>
      <c r="G7" s="18"/>
      <c r="H7" s="18"/>
      <c r="I7" s="18"/>
      <c r="J7" s="18"/>
      <c r="K7" s="18"/>
      <c r="L7" s="18"/>
      <c r="M7" s="18"/>
      <c r="N7" s="18"/>
      <c r="O7" s="21"/>
      <c r="P7" s="234"/>
      <c r="Q7" s="1"/>
      <c r="R7" s="1"/>
    </row>
    <row r="8" spans="1:18" ht="13.5">
      <c r="A8" s="254"/>
      <c r="B8" s="239" t="s">
        <v>7</v>
      </c>
      <c r="C8" s="18">
        <v>1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5"/>
      <c r="P8" s="234"/>
      <c r="Q8" s="1"/>
      <c r="R8" s="1"/>
    </row>
    <row r="9" spans="1:18" ht="13.5">
      <c r="A9" s="254"/>
      <c r="B9" s="239"/>
      <c r="C9" s="18">
        <v>2</v>
      </c>
      <c r="D9" s="19"/>
      <c r="E9" s="20"/>
      <c r="F9" s="18"/>
      <c r="G9" s="18"/>
      <c r="H9" s="18"/>
      <c r="I9" s="18"/>
      <c r="J9" s="18"/>
      <c r="K9" s="18"/>
      <c r="L9" s="18"/>
      <c r="M9" s="18"/>
      <c r="N9" s="18"/>
      <c r="O9" s="21"/>
      <c r="P9" s="234"/>
      <c r="Q9" s="1"/>
      <c r="R9" s="1"/>
    </row>
    <row r="10" spans="1:18" ht="13.5">
      <c r="A10" s="254"/>
      <c r="B10" s="239" t="s">
        <v>8</v>
      </c>
      <c r="C10" s="18">
        <v>1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21"/>
      <c r="P10" s="234"/>
      <c r="Q10" s="1"/>
      <c r="R10" s="1"/>
    </row>
    <row r="11" spans="1:18" ht="13.5">
      <c r="A11" s="254"/>
      <c r="B11" s="239"/>
      <c r="C11" s="18">
        <v>2</v>
      </c>
      <c r="D11" s="19"/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21"/>
      <c r="P11" s="234"/>
      <c r="Q11" s="1"/>
      <c r="R11" s="1"/>
    </row>
    <row r="12" spans="1:18" ht="13.5">
      <c r="A12" s="254"/>
      <c r="B12" s="239" t="s">
        <v>9</v>
      </c>
      <c r="C12" s="18">
        <v>1</v>
      </c>
      <c r="D12" s="19"/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21"/>
      <c r="P12" s="234"/>
      <c r="Q12" s="1"/>
      <c r="R12" s="1"/>
    </row>
    <row r="13" spans="1:18" ht="13.5">
      <c r="A13" s="254"/>
      <c r="B13" s="239"/>
      <c r="C13" s="18">
        <v>2</v>
      </c>
      <c r="D13" s="19"/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21"/>
      <c r="P13" s="234"/>
      <c r="Q13" s="1"/>
      <c r="R13" s="1"/>
    </row>
    <row r="14" spans="1:18" ht="13.5">
      <c r="A14" s="254"/>
      <c r="B14" s="240" t="s">
        <v>22</v>
      </c>
      <c r="C14" s="240"/>
      <c r="D14" s="241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1"/>
      <c r="P14" s="234"/>
      <c r="Q14" s="1"/>
      <c r="R14" s="1"/>
    </row>
    <row r="15" spans="1:18" ht="13.5">
      <c r="A15" s="254"/>
      <c r="B15" s="240" t="s">
        <v>14</v>
      </c>
      <c r="C15" s="240"/>
      <c r="D15" s="241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1"/>
      <c r="P15" s="234"/>
      <c r="Q15" s="1"/>
      <c r="R15" s="1"/>
    </row>
    <row r="16" spans="1:18" ht="13.5">
      <c r="A16" s="254"/>
      <c r="B16" s="240" t="s">
        <v>23</v>
      </c>
      <c r="C16" s="240"/>
      <c r="D16" s="241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1"/>
      <c r="P16" s="234"/>
      <c r="Q16" s="1"/>
      <c r="R16" s="1"/>
    </row>
    <row r="17" spans="1:18" ht="13.5">
      <c r="A17" s="255"/>
      <c r="B17" s="257" t="s">
        <v>42</v>
      </c>
      <c r="C17" s="257"/>
      <c r="D17" s="258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35"/>
      <c r="Q17" s="1"/>
      <c r="R17" s="1"/>
    </row>
    <row r="18" spans="1:18" ht="13.5">
      <c r="A18" s="253" t="s">
        <v>44</v>
      </c>
      <c r="B18" s="261" t="s">
        <v>0</v>
      </c>
      <c r="C18" s="28">
        <v>1</v>
      </c>
      <c r="D18" s="29"/>
      <c r="E18" s="30"/>
      <c r="F18" s="28"/>
      <c r="G18" s="28"/>
      <c r="H18" s="28"/>
      <c r="I18" s="28"/>
      <c r="J18" s="28"/>
      <c r="K18" s="28"/>
      <c r="L18" s="28"/>
      <c r="M18" s="28"/>
      <c r="N18" s="28"/>
      <c r="O18" s="31"/>
      <c r="P18" s="233"/>
      <c r="Q18" s="1"/>
      <c r="R18" s="1"/>
    </row>
    <row r="19" spans="1:18" ht="13.5">
      <c r="A19" s="254"/>
      <c r="B19" s="239"/>
      <c r="C19" s="18">
        <v>2</v>
      </c>
      <c r="D19" s="22"/>
      <c r="E19" s="32"/>
      <c r="F19" s="24"/>
      <c r="G19" s="24"/>
      <c r="H19" s="24"/>
      <c r="I19" s="24"/>
      <c r="J19" s="24"/>
      <c r="K19" s="18"/>
      <c r="L19" s="18"/>
      <c r="M19" s="18"/>
      <c r="N19" s="18"/>
      <c r="O19" s="21"/>
      <c r="P19" s="234"/>
      <c r="Q19" s="1"/>
      <c r="R19" s="1"/>
    </row>
    <row r="20" spans="1:18" ht="13.5">
      <c r="A20" s="254"/>
      <c r="B20" s="239" t="s">
        <v>6</v>
      </c>
      <c r="C20" s="18">
        <v>1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21"/>
      <c r="P20" s="234"/>
      <c r="Q20" s="1"/>
      <c r="R20" s="1"/>
    </row>
    <row r="21" spans="1:18" ht="13.5">
      <c r="A21" s="254"/>
      <c r="B21" s="239"/>
      <c r="C21" s="18">
        <v>2</v>
      </c>
      <c r="D21" s="19"/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21"/>
      <c r="P21" s="234"/>
      <c r="Q21" s="1"/>
      <c r="R21" s="1"/>
    </row>
    <row r="22" spans="1:18" ht="13.5">
      <c r="A22" s="254"/>
      <c r="B22" s="239" t="s">
        <v>7</v>
      </c>
      <c r="C22" s="18">
        <v>1</v>
      </c>
      <c r="D22" s="19"/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21"/>
      <c r="P22" s="234"/>
      <c r="Q22" s="1"/>
      <c r="R22" s="1"/>
    </row>
    <row r="23" spans="1:18" ht="13.5">
      <c r="A23" s="254"/>
      <c r="B23" s="239"/>
      <c r="C23" s="18">
        <v>2</v>
      </c>
      <c r="D23" s="19"/>
      <c r="E23" s="20"/>
      <c r="F23" s="18"/>
      <c r="G23" s="18"/>
      <c r="H23" s="18"/>
      <c r="I23" s="18"/>
      <c r="J23" s="18"/>
      <c r="K23" s="18"/>
      <c r="L23" s="18"/>
      <c r="M23" s="18"/>
      <c r="N23" s="18"/>
      <c r="O23" s="21"/>
      <c r="P23" s="234"/>
      <c r="Q23" s="1"/>
      <c r="R23" s="1"/>
    </row>
    <row r="24" spans="1:18" ht="13.5">
      <c r="A24" s="254"/>
      <c r="B24" s="239" t="s">
        <v>8</v>
      </c>
      <c r="C24" s="18">
        <v>1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21"/>
      <c r="P24" s="234"/>
      <c r="Q24" s="1"/>
      <c r="R24" s="1"/>
    </row>
    <row r="25" spans="1:18" ht="13.5">
      <c r="A25" s="254"/>
      <c r="B25" s="239"/>
      <c r="C25" s="18">
        <v>2</v>
      </c>
      <c r="D25" s="19"/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21"/>
      <c r="P25" s="234"/>
      <c r="Q25" s="1"/>
      <c r="R25" s="1"/>
    </row>
    <row r="26" spans="1:18" ht="13.5">
      <c r="A26" s="254"/>
      <c r="B26" s="239" t="s">
        <v>9</v>
      </c>
      <c r="C26" s="18">
        <v>1</v>
      </c>
      <c r="D26" s="19"/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21"/>
      <c r="P26" s="234"/>
      <c r="Q26" s="1"/>
      <c r="R26" s="1"/>
    </row>
    <row r="27" spans="1:18" ht="13.5">
      <c r="A27" s="254"/>
      <c r="B27" s="239"/>
      <c r="C27" s="18">
        <v>2</v>
      </c>
      <c r="D27" s="19"/>
      <c r="E27" s="20"/>
      <c r="F27" s="18"/>
      <c r="G27" s="18"/>
      <c r="H27" s="18"/>
      <c r="I27" s="18"/>
      <c r="J27" s="18"/>
      <c r="K27" s="18"/>
      <c r="L27" s="18"/>
      <c r="M27" s="18"/>
      <c r="N27" s="18"/>
      <c r="O27" s="21"/>
      <c r="P27" s="234"/>
      <c r="Q27" s="1"/>
      <c r="R27" s="1"/>
    </row>
    <row r="28" spans="1:18" ht="13.5">
      <c r="A28" s="254"/>
      <c r="B28" s="240" t="s">
        <v>24</v>
      </c>
      <c r="C28" s="240"/>
      <c r="D28" s="241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1"/>
      <c r="P28" s="234"/>
      <c r="Q28" s="1"/>
      <c r="R28" s="1"/>
    </row>
    <row r="29" spans="1:18" ht="13.5">
      <c r="A29" s="254"/>
      <c r="B29" s="240" t="s">
        <v>15</v>
      </c>
      <c r="C29" s="240"/>
      <c r="D29" s="241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1"/>
      <c r="P29" s="234"/>
      <c r="Q29" s="1"/>
      <c r="R29" s="1"/>
    </row>
    <row r="30" spans="1:18" ht="13.5">
      <c r="A30" s="255"/>
      <c r="B30" s="241" t="s">
        <v>37</v>
      </c>
      <c r="C30" s="259"/>
      <c r="D30" s="2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35"/>
      <c r="Q30" s="1"/>
      <c r="R30" s="1"/>
    </row>
    <row r="31" spans="1:18" ht="13.5">
      <c r="A31" s="256"/>
      <c r="B31" s="262"/>
      <c r="C31" s="262"/>
      <c r="D31" s="26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236"/>
      <c r="Q31" s="1"/>
      <c r="R31" s="1"/>
    </row>
    <row r="32" spans="1:18" ht="13.5">
      <c r="A32" s="253" t="s">
        <v>45</v>
      </c>
      <c r="B32" s="261" t="s">
        <v>0</v>
      </c>
      <c r="C32" s="28">
        <v>1</v>
      </c>
      <c r="D32" s="29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31"/>
      <c r="P32" s="233"/>
      <c r="Q32" s="1"/>
      <c r="R32" s="1"/>
    </row>
    <row r="33" spans="1:18" ht="13.5">
      <c r="A33" s="254"/>
      <c r="B33" s="239"/>
      <c r="C33" s="18">
        <v>2</v>
      </c>
      <c r="D33" s="19"/>
      <c r="E33" s="20"/>
      <c r="F33" s="18"/>
      <c r="G33" s="18"/>
      <c r="H33" s="18"/>
      <c r="I33" s="18"/>
      <c r="J33" s="18"/>
      <c r="K33" s="18"/>
      <c r="L33" s="18"/>
      <c r="M33" s="18"/>
      <c r="N33" s="18"/>
      <c r="O33" s="21"/>
      <c r="P33" s="234"/>
      <c r="Q33" s="1"/>
      <c r="R33" s="1"/>
    </row>
    <row r="34" spans="1:18" ht="13.5">
      <c r="A34" s="254"/>
      <c r="B34" s="239" t="s">
        <v>6</v>
      </c>
      <c r="C34" s="18">
        <v>1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21"/>
      <c r="P34" s="234"/>
      <c r="Q34" s="1"/>
      <c r="R34" s="1"/>
    </row>
    <row r="35" spans="1:18" ht="13.5">
      <c r="A35" s="254"/>
      <c r="B35" s="239"/>
      <c r="C35" s="18">
        <v>2</v>
      </c>
      <c r="D35" s="19"/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21"/>
      <c r="P35" s="234"/>
      <c r="Q35" s="1"/>
      <c r="R35" s="1"/>
    </row>
    <row r="36" spans="1:18" ht="13.5">
      <c r="A36" s="254"/>
      <c r="B36" s="239" t="s">
        <v>7</v>
      </c>
      <c r="C36" s="18">
        <v>1</v>
      </c>
      <c r="D36" s="19"/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21"/>
      <c r="P36" s="234"/>
      <c r="Q36" s="1"/>
      <c r="R36" s="1"/>
    </row>
    <row r="37" spans="1:18" ht="13.5">
      <c r="A37" s="254"/>
      <c r="B37" s="239"/>
      <c r="C37" s="18">
        <v>2</v>
      </c>
      <c r="D37" s="19"/>
      <c r="E37" s="20"/>
      <c r="F37" s="18"/>
      <c r="G37" s="18"/>
      <c r="H37" s="18"/>
      <c r="I37" s="18"/>
      <c r="J37" s="18"/>
      <c r="K37" s="18"/>
      <c r="L37" s="18"/>
      <c r="M37" s="18"/>
      <c r="N37" s="18"/>
      <c r="O37" s="21"/>
      <c r="P37" s="234"/>
      <c r="Q37" s="1"/>
      <c r="R37" s="1"/>
    </row>
    <row r="38" spans="1:18" ht="13.5">
      <c r="A38" s="254"/>
      <c r="B38" s="239" t="s">
        <v>8</v>
      </c>
      <c r="C38" s="18">
        <v>1</v>
      </c>
      <c r="D38" s="22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34"/>
      <c r="Q38" s="1"/>
      <c r="R38" s="1"/>
    </row>
    <row r="39" spans="1:18" ht="13.5">
      <c r="A39" s="254"/>
      <c r="B39" s="239"/>
      <c r="C39" s="18">
        <v>2</v>
      </c>
      <c r="D39" s="19"/>
      <c r="E39" s="20"/>
      <c r="F39" s="18"/>
      <c r="G39" s="18"/>
      <c r="H39" s="18"/>
      <c r="I39" s="18"/>
      <c r="J39" s="18"/>
      <c r="K39" s="18"/>
      <c r="L39" s="18"/>
      <c r="M39" s="18"/>
      <c r="N39" s="18"/>
      <c r="O39" s="21"/>
      <c r="P39" s="234"/>
      <c r="Q39" s="1"/>
      <c r="R39" s="1"/>
    </row>
    <row r="40" spans="1:18" ht="13.5">
      <c r="A40" s="254"/>
      <c r="B40" s="239" t="s">
        <v>9</v>
      </c>
      <c r="C40" s="18">
        <v>1</v>
      </c>
      <c r="D40" s="19"/>
      <c r="E40" s="20"/>
      <c r="F40" s="18"/>
      <c r="G40" s="18"/>
      <c r="H40" s="18"/>
      <c r="I40" s="18"/>
      <c r="J40" s="18"/>
      <c r="K40" s="18"/>
      <c r="L40" s="18"/>
      <c r="M40" s="18"/>
      <c r="N40" s="18"/>
      <c r="O40" s="21"/>
      <c r="P40" s="234"/>
      <c r="Q40" s="1"/>
      <c r="R40" s="1"/>
    </row>
    <row r="41" spans="1:18" ht="13.5">
      <c r="A41" s="254"/>
      <c r="B41" s="239"/>
      <c r="C41" s="18">
        <v>2</v>
      </c>
      <c r="D41" s="19"/>
      <c r="E41" s="20"/>
      <c r="F41" s="18"/>
      <c r="G41" s="18"/>
      <c r="H41" s="18"/>
      <c r="I41" s="18"/>
      <c r="J41" s="18"/>
      <c r="K41" s="18"/>
      <c r="L41" s="18"/>
      <c r="M41" s="18"/>
      <c r="N41" s="18"/>
      <c r="O41" s="21"/>
      <c r="P41" s="234"/>
      <c r="Q41" s="1"/>
      <c r="R41" s="1"/>
    </row>
    <row r="42" spans="1:18" ht="13.5">
      <c r="A42" s="254"/>
      <c r="B42" s="240" t="s">
        <v>25</v>
      </c>
      <c r="C42" s="240"/>
      <c r="D42" s="241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21"/>
      <c r="P42" s="234"/>
      <c r="Q42" s="1"/>
      <c r="R42" s="1"/>
    </row>
    <row r="43" spans="1:18" ht="13.5">
      <c r="A43" s="255"/>
      <c r="B43" s="241" t="s">
        <v>38</v>
      </c>
      <c r="C43" s="259"/>
      <c r="D43" s="259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35"/>
      <c r="Q43" s="1"/>
      <c r="R43" s="1"/>
    </row>
    <row r="44" spans="1:18" ht="13.5">
      <c r="A44" s="255"/>
      <c r="B44" s="257"/>
      <c r="C44" s="257"/>
      <c r="D44" s="258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35"/>
      <c r="Q44" s="1"/>
      <c r="R44" s="1"/>
    </row>
    <row r="45" spans="1:18" ht="13.5">
      <c r="A45" s="253" t="s">
        <v>46</v>
      </c>
      <c r="B45" s="261" t="s">
        <v>0</v>
      </c>
      <c r="C45" s="28">
        <v>1</v>
      </c>
      <c r="D45" s="29"/>
      <c r="E45" s="30"/>
      <c r="F45" s="28"/>
      <c r="G45" s="28"/>
      <c r="H45" s="28"/>
      <c r="I45" s="28"/>
      <c r="J45" s="28"/>
      <c r="K45" s="28"/>
      <c r="L45" s="28"/>
      <c r="M45" s="28"/>
      <c r="N45" s="28"/>
      <c r="O45" s="31"/>
      <c r="P45" s="233"/>
      <c r="Q45" s="1"/>
      <c r="R45" s="1"/>
    </row>
    <row r="46" spans="1:18" ht="13.5">
      <c r="A46" s="254"/>
      <c r="B46" s="239"/>
      <c r="C46" s="18">
        <v>2</v>
      </c>
      <c r="D46" s="19"/>
      <c r="E46" s="20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34"/>
      <c r="Q46" s="1"/>
      <c r="R46" s="1"/>
    </row>
    <row r="47" spans="1:18" ht="13.5">
      <c r="A47" s="254"/>
      <c r="B47" s="239" t="s">
        <v>6</v>
      </c>
      <c r="C47" s="18">
        <v>1</v>
      </c>
      <c r="D47" s="19"/>
      <c r="E47" s="20"/>
      <c r="F47" s="18"/>
      <c r="G47" s="18"/>
      <c r="H47" s="18"/>
      <c r="I47" s="18"/>
      <c r="J47" s="18"/>
      <c r="K47" s="18"/>
      <c r="L47" s="18"/>
      <c r="M47" s="18"/>
      <c r="N47" s="18"/>
      <c r="O47" s="21"/>
      <c r="P47" s="234"/>
      <c r="Q47" s="1"/>
      <c r="R47" s="1"/>
    </row>
    <row r="48" spans="1:18" ht="13.5">
      <c r="A48" s="254"/>
      <c r="B48" s="239"/>
      <c r="C48" s="18">
        <v>2</v>
      </c>
      <c r="D48" s="19"/>
      <c r="E48" s="20"/>
      <c r="F48" s="18"/>
      <c r="G48" s="18"/>
      <c r="H48" s="18"/>
      <c r="I48" s="18"/>
      <c r="J48" s="18"/>
      <c r="K48" s="18"/>
      <c r="L48" s="18"/>
      <c r="M48" s="18"/>
      <c r="N48" s="18"/>
      <c r="O48" s="21"/>
      <c r="P48" s="234"/>
      <c r="Q48" s="1"/>
      <c r="R48" s="1"/>
    </row>
    <row r="49" spans="1:18" ht="13.5">
      <c r="A49" s="254"/>
      <c r="B49" s="239" t="s">
        <v>7</v>
      </c>
      <c r="C49" s="18">
        <v>1</v>
      </c>
      <c r="D49" s="19"/>
      <c r="E49" s="20"/>
      <c r="F49" s="18"/>
      <c r="G49" s="18"/>
      <c r="H49" s="18"/>
      <c r="I49" s="18"/>
      <c r="J49" s="18"/>
      <c r="K49" s="18"/>
      <c r="L49" s="18"/>
      <c r="M49" s="18"/>
      <c r="N49" s="18"/>
      <c r="O49" s="21"/>
      <c r="P49" s="234"/>
      <c r="Q49" s="1"/>
      <c r="R49" s="1"/>
    </row>
    <row r="50" spans="1:18" ht="13.5">
      <c r="A50" s="254"/>
      <c r="B50" s="239"/>
      <c r="C50" s="18">
        <v>2</v>
      </c>
      <c r="D50" s="19"/>
      <c r="E50" s="20"/>
      <c r="F50" s="18"/>
      <c r="G50" s="18"/>
      <c r="H50" s="18"/>
      <c r="I50" s="18"/>
      <c r="J50" s="18"/>
      <c r="K50" s="18"/>
      <c r="L50" s="18"/>
      <c r="M50" s="18"/>
      <c r="N50" s="18"/>
      <c r="O50" s="21"/>
      <c r="P50" s="234"/>
      <c r="Q50" s="1"/>
      <c r="R50" s="1"/>
    </row>
    <row r="51" spans="1:18" ht="13.5">
      <c r="A51" s="254"/>
      <c r="B51" s="239" t="s">
        <v>8</v>
      </c>
      <c r="C51" s="18">
        <v>1</v>
      </c>
      <c r="D51" s="19"/>
      <c r="E51" s="20"/>
      <c r="F51" s="18"/>
      <c r="G51" s="18"/>
      <c r="H51" s="18"/>
      <c r="I51" s="18"/>
      <c r="J51" s="18"/>
      <c r="K51" s="18"/>
      <c r="L51" s="18"/>
      <c r="M51" s="18"/>
      <c r="N51" s="18"/>
      <c r="O51" s="21"/>
      <c r="P51" s="234"/>
      <c r="Q51" s="1"/>
      <c r="R51" s="1"/>
    </row>
    <row r="52" spans="1:18" ht="13.5">
      <c r="A52" s="254"/>
      <c r="B52" s="239"/>
      <c r="C52" s="18">
        <v>2</v>
      </c>
      <c r="D52" s="19"/>
      <c r="E52" s="20"/>
      <c r="F52" s="18"/>
      <c r="G52" s="18"/>
      <c r="H52" s="18"/>
      <c r="I52" s="18"/>
      <c r="J52" s="18"/>
      <c r="K52" s="18"/>
      <c r="L52" s="18"/>
      <c r="M52" s="18"/>
      <c r="N52" s="18"/>
      <c r="O52" s="21"/>
      <c r="P52" s="234"/>
      <c r="Q52" s="1"/>
      <c r="R52" s="1"/>
    </row>
    <row r="53" spans="1:18" ht="13.5">
      <c r="A53" s="254"/>
      <c r="B53" s="239" t="s">
        <v>9</v>
      </c>
      <c r="C53" s="18">
        <v>1</v>
      </c>
      <c r="D53" s="19"/>
      <c r="E53" s="20"/>
      <c r="F53" s="18"/>
      <c r="G53" s="18"/>
      <c r="H53" s="18"/>
      <c r="I53" s="18"/>
      <c r="J53" s="18"/>
      <c r="K53" s="18"/>
      <c r="L53" s="18"/>
      <c r="M53" s="18"/>
      <c r="N53" s="18"/>
      <c r="O53" s="21"/>
      <c r="P53" s="234"/>
      <c r="Q53" s="1"/>
      <c r="R53" s="1"/>
    </row>
    <row r="54" spans="1:18" ht="13.5">
      <c r="A54" s="254"/>
      <c r="B54" s="239"/>
      <c r="C54" s="18">
        <v>2</v>
      </c>
      <c r="D54" s="19"/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21"/>
      <c r="P54" s="234"/>
      <c r="Q54" s="1"/>
      <c r="R54" s="1"/>
    </row>
    <row r="55" spans="1:18" ht="13.5">
      <c r="A55" s="254"/>
      <c r="B55" s="240" t="s">
        <v>26</v>
      </c>
      <c r="C55" s="240"/>
      <c r="D55" s="241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1"/>
      <c r="P55" s="234"/>
      <c r="Q55" s="1"/>
      <c r="R55" s="1"/>
    </row>
    <row r="56" spans="1:18" ht="13.5">
      <c r="A56" s="255"/>
      <c r="B56" s="241" t="s">
        <v>39</v>
      </c>
      <c r="C56" s="259"/>
      <c r="D56" s="259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35"/>
      <c r="Q56" s="1"/>
      <c r="R56" s="1"/>
    </row>
    <row r="57" spans="1:18" ht="13.5">
      <c r="A57" s="256"/>
      <c r="B57" s="262"/>
      <c r="C57" s="262"/>
      <c r="D57" s="263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  <c r="P57" s="236"/>
      <c r="Q57" s="1"/>
      <c r="R57" s="1"/>
    </row>
    <row r="58" spans="1:18" ht="13.5">
      <c r="A58" s="244" t="s">
        <v>16</v>
      </c>
      <c r="B58" s="245"/>
      <c r="C58" s="245"/>
      <c r="D58" s="246"/>
      <c r="E58" s="33"/>
      <c r="F58" s="247"/>
      <c r="G58" s="247"/>
      <c r="H58" s="247"/>
      <c r="I58" s="247"/>
      <c r="J58" s="247"/>
      <c r="K58" s="247"/>
      <c r="L58" s="247"/>
      <c r="M58" s="247"/>
      <c r="N58" s="247"/>
      <c r="O58" s="248"/>
      <c r="P58" s="36"/>
      <c r="Q58" s="1"/>
      <c r="R58" s="1"/>
    </row>
    <row r="59" spans="1:18" ht="13.5">
      <c r="A59" s="37"/>
      <c r="B59" s="37"/>
      <c r="C59" s="37"/>
      <c r="D59" s="38"/>
      <c r="E59" s="39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1"/>
      <c r="R59" s="1"/>
    </row>
  </sheetData>
  <mergeCells count="60">
    <mergeCell ref="N1:O1"/>
    <mergeCell ref="B43:D43"/>
    <mergeCell ref="B56:D56"/>
    <mergeCell ref="I1:L1"/>
    <mergeCell ref="H2:H3"/>
    <mergeCell ref="I2:I3"/>
    <mergeCell ref="J2:J3"/>
    <mergeCell ref="K2:K3"/>
    <mergeCell ref="F1:H1"/>
    <mergeCell ref="L2:L3"/>
    <mergeCell ref="P32:P44"/>
    <mergeCell ref="P45:P57"/>
    <mergeCell ref="A58:D58"/>
    <mergeCell ref="F58:H58"/>
    <mergeCell ref="I58:L58"/>
    <mergeCell ref="M58:O58"/>
    <mergeCell ref="A45:A57"/>
    <mergeCell ref="B47:B48"/>
    <mergeCell ref="B49:B50"/>
    <mergeCell ref="B51:B52"/>
    <mergeCell ref="P1:P3"/>
    <mergeCell ref="P4:P17"/>
    <mergeCell ref="P18:P31"/>
    <mergeCell ref="A18:A31"/>
    <mergeCell ref="B14:D14"/>
    <mergeCell ref="B15:D15"/>
    <mergeCell ref="B17:D17"/>
    <mergeCell ref="B30:D30"/>
    <mergeCell ref="F2:F3"/>
    <mergeCell ref="G2:G3"/>
    <mergeCell ref="M2:N2"/>
    <mergeCell ref="A32:A44"/>
    <mergeCell ref="B36:B37"/>
    <mergeCell ref="B38:B39"/>
    <mergeCell ref="B40:B41"/>
    <mergeCell ref="B22:B23"/>
    <mergeCell ref="B42:D42"/>
    <mergeCell ref="B44:D44"/>
    <mergeCell ref="B24:B25"/>
    <mergeCell ref="B26:B27"/>
    <mergeCell ref="B53:B54"/>
    <mergeCell ref="B45:B46"/>
    <mergeCell ref="B55:D55"/>
    <mergeCell ref="B57:D57"/>
    <mergeCell ref="B34:B35"/>
    <mergeCell ref="B28:D28"/>
    <mergeCell ref="B29:D29"/>
    <mergeCell ref="B31:D31"/>
    <mergeCell ref="B18:B19"/>
    <mergeCell ref="B20:B21"/>
    <mergeCell ref="B16:D16"/>
    <mergeCell ref="B32:B33"/>
    <mergeCell ref="E1:E3"/>
    <mergeCell ref="B4:B5"/>
    <mergeCell ref="B6:B7"/>
    <mergeCell ref="B8:B9"/>
    <mergeCell ref="A1:D3"/>
    <mergeCell ref="A4:A17"/>
    <mergeCell ref="B10:B11"/>
    <mergeCell ref="B12:B13"/>
  </mergeCells>
  <printOptions/>
  <pageMargins left="0.24" right="0.15" top="0.5" bottom="0.54" header="0.13" footer="0.5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高野明夫 </dc:creator>
  <cp:keywords/>
  <dc:description/>
  <cp:lastModifiedBy>moc</cp:lastModifiedBy>
  <cp:lastPrinted>2007-04-17T13:19:50Z</cp:lastPrinted>
  <dcterms:created xsi:type="dcterms:W3CDTF">2004-04-05T04:38:39Z</dcterms:created>
  <dcterms:modified xsi:type="dcterms:W3CDTF">2007-04-17T13:27:42Z</dcterms:modified>
  <cp:category/>
  <cp:version/>
  <cp:contentType/>
  <cp:contentStatus/>
</cp:coreProperties>
</file>