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80" windowWidth="16920" windowHeight="5385" activeTab="0"/>
  </bookViews>
  <sheets>
    <sheet name="受講単位プラン" sheetId="1" r:id="rId1"/>
    <sheet name="受講プラン例 時間" sheetId="2" r:id="rId2"/>
    <sheet name="受講プラン単位" sheetId="3" r:id="rId3"/>
  </sheets>
  <definedNames>
    <definedName name="_xlnm.Print_Area" localSheetId="0">'受講単位プラン'!$A$1:$AE$253</definedName>
  </definedNames>
  <calcPr fullCalcOnLoad="1"/>
</workbook>
</file>

<file path=xl/sharedStrings.xml><?xml version="1.0" encoding="utf-8"?>
<sst xmlns="http://schemas.openxmlformats.org/spreadsheetml/2006/main" count="1764" uniqueCount="362">
  <si>
    <t>月</t>
  </si>
  <si>
    <t>電子デバイス</t>
  </si>
  <si>
    <t>集積回路設計</t>
  </si>
  <si>
    <t>地球環境学</t>
  </si>
  <si>
    <t>電力制御機器工学</t>
  </si>
  <si>
    <t>応用数学Ⅱ</t>
  </si>
  <si>
    <t>火</t>
  </si>
  <si>
    <t>水</t>
  </si>
  <si>
    <t>木</t>
  </si>
  <si>
    <t>金</t>
  </si>
  <si>
    <t>数学</t>
  </si>
  <si>
    <t>自然科学</t>
  </si>
  <si>
    <t>情報技術</t>
  </si>
  <si>
    <t>社会科学等</t>
  </si>
  <si>
    <t>専攻科演習Ⅰ（１）</t>
  </si>
  <si>
    <t>専攻科演習Ⅱ（１）</t>
  </si>
  <si>
    <t>単位合計</t>
  </si>
  <si>
    <t>英会話Ⅱ</t>
  </si>
  <si>
    <t>技術英語Ⅰ</t>
  </si>
  <si>
    <t>人文社会（6単位）</t>
  </si>
  <si>
    <t>電気電子材料</t>
  </si>
  <si>
    <t>材料強度論</t>
  </si>
  <si>
    <t>専攻科研究Ⅰ（２）</t>
  </si>
  <si>
    <t>専攻科実験Ⅰ（２）</t>
  </si>
  <si>
    <t>専攻科研究Ⅱ（２）</t>
  </si>
  <si>
    <t>専攻科研究Ⅲ（３）</t>
  </si>
  <si>
    <t>専攻科研究Ⅳ（３）</t>
  </si>
  <si>
    <t>研究実験演習実習</t>
  </si>
  <si>
    <t>人文</t>
  </si>
  <si>
    <t>社会技術</t>
  </si>
  <si>
    <t>設計　　　ｼｽﾃﾑ</t>
  </si>
  <si>
    <t>情報　論理</t>
  </si>
  <si>
    <t>材料　　バイオ</t>
  </si>
  <si>
    <t>力学　数理　解析</t>
  </si>
  <si>
    <t>受講プラン例　　　　　　　　　　　　　　　　（単位）</t>
  </si>
  <si>
    <t>語学</t>
  </si>
  <si>
    <t>マルチメディアネットワーク</t>
  </si>
  <si>
    <t>専攻科実験Ⅱ（２）</t>
  </si>
  <si>
    <t>専攻科演習Ⅲ（１）</t>
  </si>
  <si>
    <t>専攻科演習Ⅳ（１）</t>
  </si>
  <si>
    <t>基礎能力（６科目）</t>
  </si>
  <si>
    <t>基礎工学（各１科目、計６科目）</t>
  </si>
  <si>
    <t>専攻科実習　 （２）</t>
  </si>
  <si>
    <t>（4単位）</t>
  </si>
  <si>
    <t>１年次後期</t>
  </si>
  <si>
    <t>２年次前期</t>
  </si>
  <si>
    <t>２年次後期</t>
  </si>
  <si>
    <t>１年次前期</t>
  </si>
  <si>
    <t>エネルギーと社会</t>
  </si>
  <si>
    <t>英作文Ⅱ</t>
  </si>
  <si>
    <t>総合ドイツ語Ⅱ</t>
  </si>
  <si>
    <t>量子力学</t>
  </si>
  <si>
    <t>現代物理学</t>
  </si>
  <si>
    <t>英会話Ⅰ</t>
  </si>
  <si>
    <t>通信処理</t>
  </si>
  <si>
    <t>パワーエレクトリニクス特論</t>
  </si>
  <si>
    <t>総合ドイツ語</t>
  </si>
  <si>
    <t>電磁波工学Ⅰ</t>
  </si>
  <si>
    <t>歴史文化論</t>
  </si>
  <si>
    <t>技術英語Ⅱ</t>
  </si>
  <si>
    <t>英作文Ⅰ</t>
  </si>
  <si>
    <t>応用数学Ⅰ</t>
  </si>
  <si>
    <t>電磁エネルギー変換</t>
  </si>
  <si>
    <t>電磁波工学Ⅱ</t>
  </si>
  <si>
    <t>電気機器学特論</t>
  </si>
  <si>
    <t>熱統計力学</t>
  </si>
  <si>
    <t>工学倫理</t>
  </si>
  <si>
    <t>受講プラン例　　　　　　　　　　　（学習保証時間）</t>
  </si>
  <si>
    <t>研究　実験　演習　実習</t>
  </si>
  <si>
    <t>基礎能力　　　　　　　　（125時間）</t>
  </si>
  <si>
    <t>基礎工学</t>
  </si>
  <si>
    <t>社会科学等　　　　　　　　　　(125時間)</t>
  </si>
  <si>
    <t>時間    合計</t>
  </si>
  <si>
    <t>材料　　　ﾊﾞｲｵ</t>
  </si>
  <si>
    <t>人文社会</t>
  </si>
  <si>
    <t>専攻科研究Ⅰ（67.5）</t>
  </si>
  <si>
    <t>専攻科演習Ⅰ（22.5）</t>
  </si>
  <si>
    <t>専攻科実験Ⅰ（67.5）</t>
  </si>
  <si>
    <t>専攻科実習　 （67.5）</t>
  </si>
  <si>
    <t>専攻科研究Ⅱ（67.5）</t>
  </si>
  <si>
    <t>専攻科演習Ⅱ（22.5）</t>
  </si>
  <si>
    <t>専攻科研究Ⅲ（101.25）</t>
  </si>
  <si>
    <t>専攻科研究Ⅳ（101.25）</t>
  </si>
  <si>
    <t>時間合計</t>
  </si>
  <si>
    <t>社会技術</t>
  </si>
  <si>
    <t>専攻科実験Ⅱ（67.5）</t>
  </si>
  <si>
    <t>専攻科演習Ⅲ（22.5）</t>
  </si>
  <si>
    <t>専攻科演習Ⅳ（22.5）</t>
  </si>
  <si>
    <t>合計</t>
  </si>
  <si>
    <t>専攻科演習Ⅰ（１）</t>
  </si>
  <si>
    <t>専攻科実験Ⅰ（２）</t>
  </si>
  <si>
    <t>専攻科実習   （２）</t>
  </si>
  <si>
    <t>火</t>
  </si>
  <si>
    <t>水</t>
  </si>
  <si>
    <t>木</t>
  </si>
  <si>
    <t>金</t>
  </si>
  <si>
    <t>年</t>
  </si>
  <si>
    <t>年</t>
  </si>
  <si>
    <t>次</t>
  </si>
  <si>
    <t>次</t>
  </si>
  <si>
    <t>前</t>
  </si>
  <si>
    <t>期</t>
  </si>
  <si>
    <t>期</t>
  </si>
  <si>
    <t>専攻科研究Ⅱ（２）</t>
  </si>
  <si>
    <t>専攻科演習Ⅱ（１）</t>
  </si>
  <si>
    <t>専攻科実験Ⅱ（２）</t>
  </si>
  <si>
    <t>１</t>
  </si>
  <si>
    <t>後</t>
  </si>
  <si>
    <t>専攻科実験　（０）</t>
  </si>
  <si>
    <t>専攻科実習   （０）</t>
  </si>
  <si>
    <t>２</t>
  </si>
  <si>
    <t>専攻科研究Ⅲ（３）</t>
  </si>
  <si>
    <t>専攻科演習Ⅲ（１）</t>
  </si>
  <si>
    <t>専攻科研究Ⅳ（３）</t>
  </si>
  <si>
    <t>専攻科演習Ⅳ（１）</t>
  </si>
  <si>
    <t>時間</t>
  </si>
  <si>
    <t>単位</t>
  </si>
  <si>
    <t>科目名</t>
  </si>
  <si>
    <t>総合計900時間以上↑</t>
  </si>
  <si>
    <t>基礎工学（各１科目、計６科目以上）</t>
  </si>
  <si>
    <t>(4単位以上)</t>
  </si>
  <si>
    <t>番号</t>
  </si>
  <si>
    <t>語学・人文科学</t>
  </si>
  <si>
    <t xml:space="preserve">歴史文化論 </t>
  </si>
  <si>
    <t xml:space="preserve">技術英語I </t>
  </si>
  <si>
    <t xml:space="preserve">技術英語II </t>
  </si>
  <si>
    <t xml:space="preserve">英作文I </t>
  </si>
  <si>
    <t xml:space="preserve">英会話I </t>
  </si>
  <si>
    <t xml:space="preserve">英作文II </t>
  </si>
  <si>
    <t xml:space="preserve">英会話II </t>
  </si>
  <si>
    <t>工学共通基礎</t>
  </si>
  <si>
    <t xml:space="preserve">化学データ解析 </t>
  </si>
  <si>
    <t xml:space="preserve">マルチメディア・ネットワーク </t>
  </si>
  <si>
    <t xml:space="preserve">結晶化学 </t>
  </si>
  <si>
    <t xml:space="preserve">材料強度論 </t>
  </si>
  <si>
    <t xml:space="preserve">生物化学工学 </t>
  </si>
  <si>
    <t xml:space="preserve">量子力学 </t>
  </si>
  <si>
    <t xml:space="preserve">熱統計物理学 </t>
  </si>
  <si>
    <t xml:space="preserve">応用数学I </t>
  </si>
  <si>
    <t xml:space="preserve">応用数学II </t>
  </si>
  <si>
    <t xml:space="preserve">応用数学III </t>
  </si>
  <si>
    <t xml:space="preserve">工学倫理[前] </t>
  </si>
  <si>
    <t xml:space="preserve">工学倫理[後] </t>
  </si>
  <si>
    <t xml:space="preserve">地球環境学 </t>
  </si>
  <si>
    <t>専門工学系(機械工学)</t>
  </si>
  <si>
    <t xml:space="preserve">振動制御工学 </t>
  </si>
  <si>
    <t xml:space="preserve">システム制御工学 </t>
  </si>
  <si>
    <t xml:space="preserve">ロボット制御工学 </t>
  </si>
  <si>
    <t xml:space="preserve">適応制御工学 </t>
  </si>
  <si>
    <t xml:space="preserve">工業材料 </t>
  </si>
  <si>
    <t xml:space="preserve">表面工学 </t>
  </si>
  <si>
    <t xml:space="preserve">塑性加工学 </t>
  </si>
  <si>
    <t xml:space="preserve">音響工学 </t>
  </si>
  <si>
    <t xml:space="preserve">流体力学 </t>
  </si>
  <si>
    <t xml:space="preserve">流体エネルギ変換工学 </t>
  </si>
  <si>
    <t>専門工学系(電気電子工学)</t>
  </si>
  <si>
    <t xml:space="preserve">集積回路設計 </t>
  </si>
  <si>
    <t xml:space="preserve">パワーエレクトロニクス特論 </t>
  </si>
  <si>
    <t xml:space="preserve">電力制御機器工学 </t>
  </si>
  <si>
    <t xml:space="preserve">電磁波工学II </t>
  </si>
  <si>
    <t xml:space="preserve">通信処理 </t>
  </si>
  <si>
    <t xml:space="preserve">信号処理 </t>
  </si>
  <si>
    <t xml:space="preserve">ネットワーク </t>
  </si>
  <si>
    <t xml:space="preserve">電気電子材料 </t>
  </si>
  <si>
    <t xml:space="preserve">電気機器学特論 </t>
  </si>
  <si>
    <t xml:space="preserve">電磁波工学I </t>
  </si>
  <si>
    <t>専門工学系(情報工学)</t>
  </si>
  <si>
    <t xml:space="preserve">数値シミュレーション </t>
  </si>
  <si>
    <t xml:space="preserve">計算機アーキテクチャー </t>
  </si>
  <si>
    <t xml:space="preserve">オブジェクト指向プログラム設計 </t>
  </si>
  <si>
    <t xml:space="preserve">化学情報学 </t>
  </si>
  <si>
    <t xml:space="preserve">地理情報学 </t>
  </si>
  <si>
    <t xml:space="preserve">画像処理工学 </t>
  </si>
  <si>
    <t xml:space="preserve">プログラム言語 </t>
  </si>
  <si>
    <t xml:space="preserve">計算機システム </t>
  </si>
  <si>
    <t xml:space="preserve">アルゴリズムとデータ構造 </t>
  </si>
  <si>
    <t xml:space="preserve">計算力学 </t>
  </si>
  <si>
    <t xml:space="preserve">計算流体力学 </t>
  </si>
  <si>
    <t>専門工学系(化学・生物工学)</t>
  </si>
  <si>
    <t xml:space="preserve">有機材料設計 </t>
  </si>
  <si>
    <t xml:space="preserve">環境安全工学 </t>
  </si>
  <si>
    <t xml:space="preserve">有機化学 </t>
  </si>
  <si>
    <t xml:space="preserve">微生物工学 </t>
  </si>
  <si>
    <t xml:space="preserve">材料物理化学 </t>
  </si>
  <si>
    <t xml:space="preserve">生物生産工学 </t>
  </si>
  <si>
    <t xml:space="preserve">食品保存工学 </t>
  </si>
  <si>
    <t xml:space="preserve">反応速度論 </t>
  </si>
  <si>
    <t>-</t>
  </si>
  <si>
    <t>ｚ</t>
  </si>
  <si>
    <t>z</t>
  </si>
  <si>
    <t>月1前</t>
  </si>
  <si>
    <t>月2前</t>
  </si>
  <si>
    <t>火1前</t>
  </si>
  <si>
    <t>火2前</t>
  </si>
  <si>
    <t>水1前</t>
  </si>
  <si>
    <t>水2前</t>
  </si>
  <si>
    <t>木1前</t>
  </si>
  <si>
    <t>木2前</t>
  </si>
  <si>
    <t>金1前</t>
  </si>
  <si>
    <t>金2前</t>
  </si>
  <si>
    <t>月1後</t>
  </si>
  <si>
    <t>月2後</t>
  </si>
  <si>
    <t>火1後</t>
  </si>
  <si>
    <t>火2後</t>
  </si>
  <si>
    <t>水1後</t>
  </si>
  <si>
    <t>水2後</t>
  </si>
  <si>
    <t>木2後</t>
  </si>
  <si>
    <t>木1後</t>
  </si>
  <si>
    <t>金2後</t>
  </si>
  <si>
    <t>金1後</t>
  </si>
  <si>
    <t xml:space="preserve"> Temp</t>
  </si>
  <si>
    <t>　</t>
  </si>
  <si>
    <t>専攻科研究Ⅰ（０）</t>
  </si>
  <si>
    <t>合計62単位以上↑</t>
  </si>
  <si>
    <t>z</t>
  </si>
  <si>
    <t xml:space="preserve">エネルギーと社会 </t>
  </si>
  <si>
    <t>量子力学（旧現代物理学 ）</t>
  </si>
  <si>
    <t>応用伝熱学←'06休み</t>
  </si>
  <si>
    <t>（有限オートマトンと言語理論）</t>
  </si>
  <si>
    <t>A</t>
  </si>
  <si>
    <t>これ以降は，前のページの表を複写して，A列をキーとして並び替えたものです。曜日順になっています</t>
  </si>
  <si>
    <t>使い方</t>
  </si>
  <si>
    <t>そうすれば，専攻科の受講プランを簡単にたてることができます。2ページ目は分野別，3ページ目は曜日別です。</t>
  </si>
  <si>
    <t>↑（必修）考える余地は実習の時期のみ</t>
  </si>
  <si>
    <t>後期合計</t>
  </si>
  <si>
    <t>前期合計</t>
  </si>
  <si>
    <t>前期合計</t>
  </si>
  <si>
    <t>区分を設けたのは，従来のJABEE規則による履修条件では，３区分それぞれについて１科目以上の履修が必要だったためです。</t>
  </si>
  <si>
    <t>現在のJABEE規則はその条件がなくなり，区分も無意味になりました。  ただし，バランスの良い取得を目指すなら，３区分それぞれ</t>
  </si>
  <si>
    <t>について１科目以上の履修を勧めたいものです。（2006.4.6に高野先生に確認をとった上で，望月がこの４行を記しました）</t>
  </si>
  <si>
    <t>↑基礎能力６科目以上、125時間以上</t>
  </si>
  <si>
    <t xml:space="preserve">総合ドイツ語I </t>
  </si>
  <si>
    <t xml:space="preserve">総合ドイツ語II </t>
  </si>
  <si>
    <t>単位と時間の小計</t>
  </si>
  <si>
    <t>2006年度入学した専攻科生のための受講表(開発版）</t>
  </si>
  <si>
    <t>注２：この表は開発版です。プランを検討する際には役立ちますが，最終的なプランが決まったら，この表とは別に自分で計算しなおしてください。</t>
  </si>
  <si>
    <t xml:space="preserve">     専門分野が化学だった場合は，自分の専門領域として考えることも可能です。そうした科目が幾つかあることを考慮に入れてください。</t>
  </si>
  <si>
    <t>基礎能力</t>
  </si>
  <si>
    <t>社会科学等(3区分）＞</t>
  </si>
  <si>
    <t>＜</t>
  </si>
  <si>
    <t>］</t>
  </si>
  <si>
    <t>［基礎工学（5区分）</t>
  </si>
  <si>
    <t xml:space="preserve">     そうした学生は，下の表を自分用に作り変えてください。（まずセルのロックを外してから）</t>
  </si>
  <si>
    <t>基礎能力（６科目，125時間以上）</t>
  </si>
  <si>
    <t>人文社会（6単位以上）</t>
  </si>
  <si>
    <t>社会科学等(125時間以上）</t>
  </si>
  <si>
    <t xml:space="preserve"> </t>
  </si>
  <si>
    <t>月1前  1</t>
  </si>
  <si>
    <t>月2前  2</t>
  </si>
  <si>
    <t>火1前  1</t>
  </si>
  <si>
    <t>水1前  1</t>
  </si>
  <si>
    <t>水2前  2</t>
  </si>
  <si>
    <t>木2前  2</t>
  </si>
  <si>
    <t>金1前  1</t>
  </si>
  <si>
    <t>火2前  2</t>
  </si>
  <si>
    <t>木1前  1</t>
  </si>
  <si>
    <t>金2前  2</t>
  </si>
  <si>
    <t>月1後  1</t>
  </si>
  <si>
    <t>月2後  2</t>
  </si>
  <si>
    <t>火1後  1</t>
  </si>
  <si>
    <t>火2後  2</t>
  </si>
  <si>
    <t>水1後  1</t>
  </si>
  <si>
    <t>水2後  2</t>
  </si>
  <si>
    <t>木1後  1</t>
  </si>
  <si>
    <t>木2後  2</t>
  </si>
  <si>
    <t>金1後  1</t>
  </si>
  <si>
    <t>金2後  2</t>
  </si>
  <si>
    <t>ｚ</t>
  </si>
  <si>
    <t>日</t>
  </si>
  <si>
    <t>曜</t>
  </si>
  <si>
    <t>時</t>
  </si>
  <si>
    <t>間</t>
  </si>
  <si>
    <t>判定</t>
  </si>
  <si>
    <t>入力</t>
  </si>
  <si>
    <t>記入済み</t>
  </si>
  <si>
    <t>記</t>
  </si>
  <si>
    <t>入</t>
  </si>
  <si>
    <t>済</t>
  </si>
  <si>
    <t>み</t>
  </si>
  <si>
    <t>↑５区分それぞれから1科目以上，合計6科目以上</t>
  </si>
  <si>
    <t>（必修）工学倫理2単位，社会科学と語学125時間以上↑</t>
  </si>
  <si>
    <t>単位と時間の合計</t>
  </si>
  <si>
    <t>1応用数学</t>
  </si>
  <si>
    <t>2自然科学</t>
  </si>
  <si>
    <t>3情報技術</t>
  </si>
  <si>
    <t>4設計ｼｽﾃﾑ</t>
  </si>
  <si>
    <t>5情報論理</t>
  </si>
  <si>
    <t>6材料バイオ</t>
  </si>
  <si>
    <t>7力学 数理 解析</t>
  </si>
  <si>
    <t>8社会技術</t>
  </si>
  <si>
    <t>9人文</t>
  </si>
  <si>
    <t>[0]</t>
  </si>
  <si>
    <t>※黄色のうち，専攻科実習に当たるところは，もしも１年生の夏以外に実施する場合書き換えてください。</t>
  </si>
  <si>
    <t>4設計シス</t>
  </si>
  <si>
    <t>6材料Bio</t>
  </si>
  <si>
    <t>7力学数理</t>
  </si>
  <si>
    <t>8社会技術</t>
  </si>
  <si>
    <t>に受講します</t>
  </si>
  <si>
    <t>注１ この表では「数学，自然科学，情報技術」という区分があるが，現在の規則では区分に意味はありません。</t>
  </si>
  <si>
    <t>※黄色いセル以外はロックをかけています。それ以外の編集にはロック解除が必要です。</t>
  </si>
  <si>
    <t>※ロックはしていますが，パスワードは設定していませんので，ロックは誰でも解除可能です。</t>
  </si>
  <si>
    <t>注3：第99行目以降にある，各科目の分類は，完全に確定したものではありません。例えば，「化学データ解析」は情報技術に分類してありますが，</t>
  </si>
  <si>
    <t>2006.4.11 望月孔 （高野先生の表を基に作らせていただきました）</t>
  </si>
  <si>
    <t>時
間</t>
  </si>
  <si>
    <t>※黄色のうち，表の左側の縦の欄には，「z」または，表後半部 (99行から253行) の緑色の欄の３桁の数字を入れてください。</t>
  </si>
  <si>
    <t>区
分
の
指
定</t>
  </si>
  <si>
    <t>注意：工学倫理は必修</t>
  </si>
  <si>
    <t>注意：この科目は「自然科学」または「社会科学」のどちらにも指定できる</t>
  </si>
  <si>
    <t>注意：この科目は「基礎能力-情報技術」または「社会科学」のどちらにも指定できる</t>
  </si>
  <si>
    <t>注意：専門工学系(情報工学)である。しかし化学・生物工学を専門光学系とする学生には，基礎能力-情報技術である</t>
  </si>
  <si>
    <t>※黄色で示された場所はロックをかけてないので，入力できます。</t>
  </si>
  <si>
    <t>※このワークシートを一度このまま印刷してから使うことをお勧めします。３ページ出力されます。</t>
  </si>
  <si>
    <t>※上の表の右側と下側には，単位数と履修時間の合計が表示されます。</t>
  </si>
  <si>
    <t>水1後</t>
  </si>
  <si>
    <t>水1前</t>
  </si>
  <si>
    <t xml:space="preserve">総合ドイツ語I </t>
  </si>
  <si>
    <t>月2後</t>
  </si>
  <si>
    <t xml:space="preserve">総合ドイツ語II </t>
  </si>
  <si>
    <t>金2前</t>
  </si>
  <si>
    <t>金2後</t>
  </si>
  <si>
    <t>木2前</t>
  </si>
  <si>
    <t>火2前</t>
  </si>
  <si>
    <t>月1後</t>
  </si>
  <si>
    <t>水2後</t>
  </si>
  <si>
    <t/>
  </si>
  <si>
    <t>火1前</t>
  </si>
  <si>
    <t>月1前</t>
  </si>
  <si>
    <t>木2後</t>
  </si>
  <si>
    <t>量子力学（旧現代物理学 ）</t>
  </si>
  <si>
    <t>火2後</t>
  </si>
  <si>
    <t>金1前</t>
  </si>
  <si>
    <t>金1後</t>
  </si>
  <si>
    <t>水2前</t>
  </si>
  <si>
    <t xml:space="preserve">エネルギーと社会 </t>
  </si>
  <si>
    <t>月2前</t>
  </si>
  <si>
    <t>火1後</t>
  </si>
  <si>
    <t>木1後</t>
  </si>
  <si>
    <t>木1前</t>
  </si>
  <si>
    <t>応用伝熱学←'06休み</t>
  </si>
  <si>
    <t>（有限オートマトンと言語理論）</t>
  </si>
  <si>
    <t>[9]</t>
  </si>
  <si>
    <t>[35]</t>
  </si>
  <si>
    <t>[2]</t>
  </si>
  <si>
    <t>[1]</t>
  </si>
  <si>
    <t>[8]</t>
  </si>
  <si>
    <t>[82]</t>
  </si>
  <si>
    <t>[82]</t>
  </si>
  <si>
    <t>[83]</t>
  </si>
  <si>
    <t>[3]</t>
  </si>
  <si>
    <t>注意：化学・生物工学を専門光学系とする学生は，専門的な基礎工学の情報論理にもできる</t>
  </si>
  <si>
    <t>[4]</t>
  </si>
  <si>
    <t>[5]</t>
  </si>
  <si>
    <t>[6]</t>
  </si>
  <si>
    <t>[7]</t>
  </si>
  <si>
    <t>[43]</t>
  </si>
  <si>
    <t>[53]</t>
  </si>
  <si>
    <t>[73]</t>
  </si>
  <si>
    <t>電子デバイス（以前は水1前に実施）</t>
  </si>
  <si>
    <t>電子デバイス（以前は水1前に実施）</t>
  </si>
  <si>
    <t>電磁エネルギー変換（以前は火2後に実施）</t>
  </si>
  <si>
    <t>電磁エネルギー変換（以前は火2後に実施）</t>
  </si>
  <si>
    <r>
      <t>※2ページ目の表の</t>
    </r>
    <r>
      <rPr>
        <sz val="10"/>
        <color indexed="10"/>
        <rFont val="ＭＳ Ｐ明朝"/>
        <family val="1"/>
      </rPr>
      <t>右側の欄は現在開発途中ですが，（使用注意）</t>
    </r>
    <r>
      <rPr>
        <sz val="10"/>
        <rFont val="ＭＳ Ｐ明朝"/>
        <family val="1"/>
      </rPr>
      <t xml:space="preserve"> 科目の分類を替えるものです。３ページ目と連動していません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</si>
</sst>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HGS創英角ｺﾞｼｯｸUB"/>
      <family val="3"/>
    </font>
    <font>
      <sz val="10"/>
      <color indexed="10"/>
      <name val="ＭＳ Ｐ明朝"/>
      <family val="1"/>
    </font>
    <font>
      <sz val="20"/>
      <name val="ＭＳ Ｐゴシック"/>
      <family val="3"/>
    </font>
    <font>
      <i/>
      <sz val="10"/>
      <name val="HGS創英角ｺﾞｼｯｸUB"/>
      <family val="3"/>
    </font>
    <font>
      <sz val="8"/>
      <name val="ＭＳ Ｐ明朝"/>
      <family val="1"/>
    </font>
    <font>
      <sz val="10"/>
      <color indexed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7">
    <fill>
      <patternFill/>
    </fill>
    <fill>
      <patternFill patternType="gray125"/>
    </fill>
    <fill>
      <patternFill patternType="lightGray">
        <fgColor indexed="2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 diagonalDown="1">
      <left>
        <color indexed="63"/>
      </left>
      <right>
        <color indexed="63"/>
      </right>
      <top style="thin"/>
      <bottom style="hair"/>
      <diagonal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 diagonalDown="1">
      <left>
        <color indexed="63"/>
      </left>
      <right>
        <color indexed="63"/>
      </right>
      <top style="thin"/>
      <bottom style="hair"/>
      <diagonal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double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 quotePrefix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 indent="1"/>
    </xf>
    <xf numFmtId="0" fontId="4" fillId="2" borderId="40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" fillId="0" borderId="0" xfId="0" applyFont="1" applyBorder="1" applyAlignment="1">
      <alignment vertical="center"/>
    </xf>
    <xf numFmtId="0" fontId="4" fillId="3" borderId="0" xfId="0" applyFont="1" applyFill="1" applyAlignment="1">
      <alignment wrapText="1"/>
    </xf>
    <xf numFmtId="0" fontId="0" fillId="0" borderId="0" xfId="0" applyAlignment="1">
      <alignment/>
    </xf>
    <xf numFmtId="0" fontId="4" fillId="0" borderId="3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wrapText="1"/>
    </xf>
    <xf numFmtId="0" fontId="4" fillId="0" borderId="44" xfId="0" applyFont="1" applyBorder="1" applyAlignment="1" quotePrefix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4" borderId="6" xfId="0" applyFont="1" applyFill="1" applyBorder="1" applyAlignment="1" applyProtection="1">
      <alignment vertical="center" wrapText="1"/>
      <protection locked="0"/>
    </xf>
    <xf numFmtId="0" fontId="4" fillId="4" borderId="8" xfId="0" applyFont="1" applyFill="1" applyBorder="1" applyAlignment="1" applyProtection="1">
      <alignment vertical="center" wrapText="1"/>
      <protection locked="0"/>
    </xf>
    <xf numFmtId="0" fontId="4" fillId="4" borderId="16" xfId="0" applyFont="1" applyFill="1" applyBorder="1" applyAlignment="1" applyProtection="1">
      <alignment vertical="center" wrapText="1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indent="1"/>
    </xf>
    <xf numFmtId="0" fontId="4" fillId="2" borderId="33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2" borderId="4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3" fillId="0" borderId="64" xfId="0" applyFont="1" applyBorder="1" applyAlignment="1">
      <alignment vertical="center"/>
    </xf>
    <xf numFmtId="0" fontId="4" fillId="4" borderId="31" xfId="0" applyFont="1" applyFill="1" applyBorder="1" applyAlignment="1" applyProtection="1">
      <alignment horizontal="center" vertical="center"/>
      <protection locked="0"/>
    </xf>
    <xf numFmtId="0" fontId="4" fillId="0" borderId="6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4" fillId="0" borderId="6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vertical="center" wrapText="1"/>
    </xf>
    <xf numFmtId="0" fontId="3" fillId="0" borderId="69" xfId="0" applyFont="1" applyBorder="1" applyAlignment="1">
      <alignment vertical="center"/>
    </xf>
    <xf numFmtId="0" fontId="3" fillId="2" borderId="6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0" fontId="4" fillId="6" borderId="0" xfId="0" applyFont="1" applyFill="1" applyAlignment="1">
      <alignment horizontal="center"/>
    </xf>
    <xf numFmtId="0" fontId="4" fillId="0" borderId="6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4" borderId="0" xfId="0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5" xfId="0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right"/>
    </xf>
    <xf numFmtId="0" fontId="4" fillId="0" borderId="76" xfId="0" applyFont="1" applyBorder="1" applyAlignment="1">
      <alignment horizontal="center"/>
    </xf>
    <xf numFmtId="0" fontId="4" fillId="0" borderId="57" xfId="0" applyFont="1" applyBorder="1" applyAlignment="1">
      <alignment horizontal="right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right"/>
    </xf>
    <xf numFmtId="0" fontId="3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/>
    </xf>
    <xf numFmtId="0" fontId="3" fillId="0" borderId="82" xfId="0" applyFont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4" fillId="0" borderId="8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86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76" xfId="0" applyFont="1" applyBorder="1" applyAlignment="1">
      <alignment vertical="center" wrapText="1"/>
    </xf>
    <xf numFmtId="0" fontId="4" fillId="0" borderId="9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4" fillId="6" borderId="0" xfId="0" applyFont="1" applyFill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875" style="5" customWidth="1"/>
    <col min="2" max="2" width="3.125" style="4" bestFit="1" customWidth="1"/>
    <col min="3" max="3" width="2.50390625" style="4" customWidth="1"/>
    <col min="4" max="4" width="3.625" style="4" customWidth="1"/>
    <col min="5" max="5" width="0.875" style="4" customWidth="1"/>
    <col min="6" max="6" width="6.00390625" style="4" customWidth="1"/>
    <col min="7" max="7" width="21.00390625" style="59" customWidth="1"/>
    <col min="8" max="8" width="3.125" style="4" customWidth="1"/>
    <col min="9" max="9" width="6.00390625" style="5" customWidth="1"/>
    <col min="10" max="10" width="3.125" style="5" customWidth="1"/>
    <col min="11" max="11" width="6.00390625" style="3" customWidth="1"/>
    <col min="12" max="12" width="3.125" style="3" customWidth="1"/>
    <col min="13" max="13" width="6.00390625" style="3" customWidth="1"/>
    <col min="14" max="14" width="3.125" style="3" customWidth="1"/>
    <col min="15" max="15" width="6.00390625" style="3" customWidth="1"/>
    <col min="16" max="16" width="3.125" style="3" customWidth="1"/>
    <col min="17" max="17" width="6.00390625" style="3" customWidth="1"/>
    <col min="18" max="18" width="3.125" style="3" customWidth="1"/>
    <col min="19" max="19" width="6.00390625" style="3" customWidth="1"/>
    <col min="20" max="20" width="3.125" style="3" customWidth="1"/>
    <col min="21" max="21" width="6.00390625" style="3" customWidth="1"/>
    <col min="22" max="22" width="3.125" style="3" customWidth="1"/>
    <col min="23" max="23" width="6.00390625" style="3" customWidth="1"/>
    <col min="24" max="24" width="3.125" style="3" customWidth="1"/>
    <col min="25" max="25" width="6.00390625" style="3" customWidth="1"/>
    <col min="26" max="26" width="3.125" style="3" customWidth="1"/>
    <col min="27" max="27" width="6.00390625" style="3" customWidth="1"/>
    <col min="28" max="28" width="3.125" style="3" customWidth="1"/>
    <col min="29" max="29" width="6.00390625" style="3" customWidth="1"/>
    <col min="30" max="30" width="4.625" style="3" customWidth="1"/>
    <col min="31" max="31" width="7.00390625" style="3" customWidth="1"/>
    <col min="32" max="32" width="1.875" style="2" customWidth="1"/>
    <col min="33" max="33" width="8.00390625" style="286" customWidth="1"/>
    <col min="34" max="34" width="8.125" style="91" customWidth="1"/>
    <col min="35" max="35" width="9.50390625" style="2" customWidth="1"/>
    <col min="36" max="36" width="3.25390625" style="2" customWidth="1"/>
    <col min="37" max="37" width="5.50390625" style="2" customWidth="1"/>
    <col min="38" max="38" width="9.00390625" style="91" customWidth="1"/>
    <col min="39" max="60" width="9.00390625" style="2" customWidth="1"/>
  </cols>
  <sheetData>
    <row r="1" spans="2:31" ht="26.25" customHeight="1">
      <c r="B1" s="108" t="s">
        <v>234</v>
      </c>
      <c r="G1" s="108"/>
      <c r="AD1" s="107"/>
      <c r="AE1" s="107" t="s">
        <v>302</v>
      </c>
    </row>
    <row r="2" spans="30:31" ht="15.75" customHeight="1">
      <c r="AD2" s="107"/>
      <c r="AE2" s="107"/>
    </row>
    <row r="3" spans="1:31" ht="15.75" customHeight="1">
      <c r="A3" s="93"/>
      <c r="B3" s="51" t="s">
        <v>269</v>
      </c>
      <c r="C3" s="51" t="s">
        <v>270</v>
      </c>
      <c r="D3" s="52"/>
      <c r="E3" s="52"/>
      <c r="F3" s="52" t="s">
        <v>273</v>
      </c>
      <c r="G3" s="142"/>
      <c r="H3" s="200" t="s">
        <v>27</v>
      </c>
      <c r="I3" s="191"/>
      <c r="J3" s="221" t="s">
        <v>243</v>
      </c>
      <c r="K3" s="222"/>
      <c r="L3" s="222"/>
      <c r="M3" s="222"/>
      <c r="N3" s="222"/>
      <c r="O3" s="223"/>
      <c r="P3" s="224" t="s">
        <v>119</v>
      </c>
      <c r="Q3" s="225"/>
      <c r="R3" s="225"/>
      <c r="S3" s="225"/>
      <c r="T3" s="225"/>
      <c r="U3" s="225"/>
      <c r="V3" s="225"/>
      <c r="W3" s="225"/>
      <c r="X3" s="217"/>
      <c r="Y3" s="218"/>
      <c r="Z3" s="219" t="s">
        <v>245</v>
      </c>
      <c r="AA3" s="220"/>
      <c r="AB3" s="220"/>
      <c r="AC3" s="196"/>
      <c r="AD3" s="56" t="s">
        <v>116</v>
      </c>
      <c r="AE3" s="56" t="s">
        <v>115</v>
      </c>
    </row>
    <row r="4" spans="1:60" s="88" customFormat="1" ht="15.75" customHeight="1">
      <c r="A4" s="94"/>
      <c r="B4" s="83" t="s">
        <v>268</v>
      </c>
      <c r="C4" s="83" t="s">
        <v>271</v>
      </c>
      <c r="D4" s="84"/>
      <c r="E4" s="84"/>
      <c r="F4" s="89" t="s">
        <v>272</v>
      </c>
      <c r="G4" s="143" t="s">
        <v>117</v>
      </c>
      <c r="H4" s="192"/>
      <c r="I4" s="193"/>
      <c r="J4" s="208" t="s">
        <v>282</v>
      </c>
      <c r="K4" s="212"/>
      <c r="L4" s="208" t="s">
        <v>283</v>
      </c>
      <c r="M4" s="212"/>
      <c r="N4" s="208" t="s">
        <v>284</v>
      </c>
      <c r="O4" s="212"/>
      <c r="P4" s="208" t="s">
        <v>285</v>
      </c>
      <c r="Q4" s="212"/>
      <c r="R4" s="208" t="s">
        <v>286</v>
      </c>
      <c r="S4" s="212"/>
      <c r="T4" s="208" t="s">
        <v>287</v>
      </c>
      <c r="U4" s="212"/>
      <c r="V4" s="215" t="s">
        <v>288</v>
      </c>
      <c r="W4" s="212"/>
      <c r="X4" s="197" t="s">
        <v>244</v>
      </c>
      <c r="Y4" s="198"/>
      <c r="Z4" s="198"/>
      <c r="AA4" s="199"/>
      <c r="AB4" s="208" t="s">
        <v>35</v>
      </c>
      <c r="AC4" s="209"/>
      <c r="AD4" s="85" t="s">
        <v>88</v>
      </c>
      <c r="AE4" s="86" t="s">
        <v>88</v>
      </c>
      <c r="AF4" s="87"/>
      <c r="AG4" s="287"/>
      <c r="AI4" s="87"/>
      <c r="AJ4" s="87"/>
      <c r="AK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</row>
    <row r="5" spans="1:37" ht="15.75" customHeight="1" thickBot="1">
      <c r="A5" s="95"/>
      <c r="B5" s="50"/>
      <c r="C5" s="50"/>
      <c r="D5" s="181" t="s">
        <v>121</v>
      </c>
      <c r="E5" s="89" t="s">
        <v>210</v>
      </c>
      <c r="F5" s="89" t="s">
        <v>211</v>
      </c>
      <c r="G5" s="143"/>
      <c r="H5" s="194"/>
      <c r="I5" s="195"/>
      <c r="J5" s="213"/>
      <c r="K5" s="214"/>
      <c r="L5" s="213"/>
      <c r="M5" s="214"/>
      <c r="N5" s="213"/>
      <c r="O5" s="214"/>
      <c r="P5" s="213"/>
      <c r="Q5" s="214"/>
      <c r="R5" s="213"/>
      <c r="S5" s="214"/>
      <c r="T5" s="213"/>
      <c r="U5" s="214"/>
      <c r="V5" s="213"/>
      <c r="W5" s="214"/>
      <c r="X5" s="216" t="s">
        <v>289</v>
      </c>
      <c r="Y5" s="207"/>
      <c r="Z5" s="206" t="s">
        <v>290</v>
      </c>
      <c r="AA5" s="207"/>
      <c r="AB5" s="210" t="s">
        <v>120</v>
      </c>
      <c r="AC5" s="211"/>
      <c r="AD5" s="55"/>
      <c r="AE5" s="55"/>
      <c r="AG5" s="287"/>
      <c r="AH5" s="88"/>
      <c r="AI5" s="87"/>
      <c r="AJ5" s="87"/>
      <c r="AK5" s="87"/>
    </row>
    <row r="6" spans="1:37" ht="15.75" customHeight="1" thickTop="1">
      <c r="A6" s="96"/>
      <c r="B6" s="64" t="s">
        <v>0</v>
      </c>
      <c r="C6" s="178" t="s">
        <v>247</v>
      </c>
      <c r="D6" s="109">
        <v>235</v>
      </c>
      <c r="E6" s="15">
        <f aca="true" t="shared" si="0" ref="E6:E15">LOOKUP(D6,$D$99:$D$176,$E$99:$E$176)</f>
        <v>18</v>
      </c>
      <c r="F6" s="182" t="str">
        <f aca="true" t="shared" si="1" ref="F6:F15">IF(INDEX(F$99:F$176,$E6)=0,"",IF(INDEX(F$99:F$176,$E6)=MID(C6,1,3),"ok","枠注意"))</f>
        <v>ok</v>
      </c>
      <c r="G6" s="144" t="str">
        <f>IF(INDEX(G$99:G$176,$E6)=0,"",INDEX(G$99:G$176,$E6))</f>
        <v>量子力学（旧現代物理学 ）</v>
      </c>
      <c r="H6" s="134"/>
      <c r="I6" s="61"/>
      <c r="J6" s="121">
        <f>IF(INDEX(J$99:J$176,$E6)=0,"",INDEX(J$99:J$176,$E6))</f>
      </c>
      <c r="K6" s="122">
        <f aca="true" t="shared" si="2" ref="K6:AC15">IF(INDEX(K$99:K$176,$E6)=0,"",INDEX(K$99:K$176,$E6))</f>
      </c>
      <c r="L6" s="121">
        <f t="shared" si="2"/>
        <v>2</v>
      </c>
      <c r="M6" s="122">
        <f t="shared" si="2"/>
        <v>22.5</v>
      </c>
      <c r="N6" s="121">
        <f t="shared" si="2"/>
      </c>
      <c r="O6" s="122">
        <f t="shared" si="2"/>
      </c>
      <c r="P6" s="121">
        <f t="shared" si="2"/>
      </c>
      <c r="Q6" s="122">
        <f t="shared" si="2"/>
      </c>
      <c r="R6" s="121">
        <f t="shared" si="2"/>
      </c>
      <c r="S6" s="122">
        <f t="shared" si="2"/>
      </c>
      <c r="T6" s="121">
        <f t="shared" si="2"/>
      </c>
      <c r="U6" s="122">
        <f t="shared" si="2"/>
      </c>
      <c r="V6" s="121">
        <f t="shared" si="2"/>
      </c>
      <c r="W6" s="122">
        <f t="shared" si="2"/>
      </c>
      <c r="X6" s="121">
        <f t="shared" si="2"/>
      </c>
      <c r="Y6" s="122">
        <f t="shared" si="2"/>
      </c>
      <c r="Z6" s="121">
        <f t="shared" si="2"/>
      </c>
      <c r="AA6" s="122">
        <f t="shared" si="2"/>
      </c>
      <c r="AB6" s="17">
        <f t="shared" si="2"/>
      </c>
      <c r="AC6" s="154">
        <f t="shared" si="2"/>
      </c>
      <c r="AD6" s="70">
        <f>IF(SUM(H6:AB6)=0,"",SUM(H6,J6,L6,N6,P6,R6,T6,V6,X6,Z6,AB6))</f>
        <v>2</v>
      </c>
      <c r="AE6" s="70">
        <f>IF(SUM(I6:AC6)=0,"",SUM(I6,K6,M6,O6,Q6,S6,U6,W6,Y6,AA6,AC6))</f>
        <v>22.5</v>
      </c>
      <c r="AG6" s="287">
        <f>IF(INDEX(AH$99:AH$176,$E6)=0,"",INDEX(AH$99:AH$176,$E6))</f>
      </c>
      <c r="AH6" s="88"/>
      <c r="AI6" s="87"/>
      <c r="AJ6" s="87"/>
      <c r="AK6" s="87"/>
    </row>
    <row r="7" spans="1:37" ht="15.75" customHeight="1">
      <c r="A7" s="67" t="s">
        <v>106</v>
      </c>
      <c r="B7" s="65" t="s">
        <v>246</v>
      </c>
      <c r="C7" s="179" t="s">
        <v>248</v>
      </c>
      <c r="D7" s="110">
        <v>516</v>
      </c>
      <c r="E7" s="19">
        <f t="shared" si="0"/>
        <v>64</v>
      </c>
      <c r="F7" s="183" t="str">
        <f t="shared" si="1"/>
        <v>ok</v>
      </c>
      <c r="G7" s="145" t="str">
        <f>IF(INDEX(G$99:G$176,$E7)=0,"",INDEX(G$99:G$176,$E7))</f>
        <v>アルゴリズムとデータ構造 </v>
      </c>
      <c r="H7" s="135"/>
      <c r="I7" s="62"/>
      <c r="J7" s="123">
        <f aca="true" t="shared" si="3" ref="J7:J15">IF(INDEX(J$99:J$176,$E7)=0,"",INDEX(J$99:J$176,$E7))</f>
      </c>
      <c r="K7" s="124">
        <f t="shared" si="2"/>
      </c>
      <c r="L7" s="21">
        <f t="shared" si="2"/>
      </c>
      <c r="M7" s="124">
        <f t="shared" si="2"/>
      </c>
      <c r="N7" s="21">
        <f t="shared" si="2"/>
      </c>
      <c r="O7" s="124">
        <f t="shared" si="2"/>
      </c>
      <c r="P7" s="21">
        <f t="shared" si="2"/>
      </c>
      <c r="Q7" s="124">
        <f t="shared" si="2"/>
      </c>
      <c r="R7" s="21">
        <f t="shared" si="2"/>
        <v>2</v>
      </c>
      <c r="S7" s="124">
        <f t="shared" si="2"/>
        <v>22.5</v>
      </c>
      <c r="T7" s="21">
        <f t="shared" si="2"/>
      </c>
      <c r="U7" s="124">
        <f t="shared" si="2"/>
      </c>
      <c r="V7" s="21">
        <f t="shared" si="2"/>
      </c>
      <c r="W7" s="124">
        <f t="shared" si="2"/>
      </c>
      <c r="X7" s="21">
        <f t="shared" si="2"/>
      </c>
      <c r="Y7" s="124">
        <f t="shared" si="2"/>
      </c>
      <c r="Z7" s="21">
        <f t="shared" si="2"/>
      </c>
      <c r="AA7" s="124">
        <f t="shared" si="2"/>
      </c>
      <c r="AB7" s="21">
        <f t="shared" si="2"/>
      </c>
      <c r="AC7" s="155">
        <f t="shared" si="2"/>
      </c>
      <c r="AD7" s="71">
        <f aca="true" t="shared" si="4" ref="AD7:AD19">IF(SUM(H7:AB7)=0,"",SUM(H7,J7,L7,N7,P7,R7,T7,V7,X7,Z7,AB7))</f>
        <v>2</v>
      </c>
      <c r="AE7" s="71">
        <f aca="true" t="shared" si="5" ref="AE7:AE19">IF(SUM(I7:AC7)=0,"",SUM(I7,K7,M7,O7,Q7,S7,U7,W7,Y7,AA7,AC7))</f>
        <v>22.5</v>
      </c>
      <c r="AG7" s="287" t="str">
        <f aca="true" t="shared" si="6" ref="AG7:AG15">IF(INDEX(AH$99:AH$176,$E7)=0,"",INDEX(AH$99:AH$176,$E7))</f>
        <v>注意：専門工学系(情報工学)である。しかし化学・生物工学を専門光学系とする学生には，基礎能力-情報技術である</v>
      </c>
      <c r="AH7" s="88"/>
      <c r="AI7" s="87"/>
      <c r="AJ7" s="87"/>
      <c r="AK7" s="87"/>
    </row>
    <row r="8" spans="1:37" ht="15.75" customHeight="1">
      <c r="A8" s="92" t="s">
        <v>97</v>
      </c>
      <c r="B8" s="66" t="s">
        <v>92</v>
      </c>
      <c r="C8" s="179" t="s">
        <v>249</v>
      </c>
      <c r="D8" s="110">
        <v>222</v>
      </c>
      <c r="E8" s="19">
        <f t="shared" si="0"/>
        <v>13</v>
      </c>
      <c r="F8" s="183" t="str">
        <f t="shared" si="1"/>
        <v>ok</v>
      </c>
      <c r="G8" s="145" t="str">
        <f>IF(INDEX(G$99:G$176,$E8)=0,"",INDEX(G$99:G$176,$E8))</f>
        <v>マルチメディア・ネットワーク </v>
      </c>
      <c r="H8" s="135"/>
      <c r="I8" s="62"/>
      <c r="J8" s="123">
        <f t="shared" si="3"/>
      </c>
      <c r="K8" s="124">
        <f t="shared" si="2"/>
      </c>
      <c r="L8" s="21">
        <f t="shared" si="2"/>
      </c>
      <c r="M8" s="124">
        <f t="shared" si="2"/>
      </c>
      <c r="N8" s="21">
        <f t="shared" si="2"/>
        <v>2</v>
      </c>
      <c r="O8" s="124">
        <f t="shared" si="2"/>
        <v>22.5</v>
      </c>
      <c r="P8" s="21">
        <f t="shared" si="2"/>
      </c>
      <c r="Q8" s="124">
        <f t="shared" si="2"/>
      </c>
      <c r="R8" s="21">
        <f t="shared" si="2"/>
      </c>
      <c r="S8" s="124">
        <f t="shared" si="2"/>
      </c>
      <c r="T8" s="21">
        <f t="shared" si="2"/>
      </c>
      <c r="U8" s="124">
        <f t="shared" si="2"/>
      </c>
      <c r="V8" s="21">
        <f t="shared" si="2"/>
      </c>
      <c r="W8" s="124">
        <f t="shared" si="2"/>
      </c>
      <c r="X8" s="21">
        <f t="shared" si="2"/>
      </c>
      <c r="Y8" s="124">
        <f t="shared" si="2"/>
      </c>
      <c r="Z8" s="21">
        <f t="shared" si="2"/>
      </c>
      <c r="AA8" s="124">
        <f t="shared" si="2"/>
      </c>
      <c r="AB8" s="21">
        <f t="shared" si="2"/>
      </c>
      <c r="AC8" s="155">
        <f t="shared" si="2"/>
      </c>
      <c r="AD8" s="71">
        <f t="shared" si="4"/>
        <v>2</v>
      </c>
      <c r="AE8" s="71">
        <f t="shared" si="5"/>
        <v>22.5</v>
      </c>
      <c r="AG8" s="287">
        <f t="shared" si="6"/>
      </c>
      <c r="AH8" s="88"/>
      <c r="AI8" s="87"/>
      <c r="AJ8" s="87"/>
      <c r="AK8" s="87"/>
    </row>
    <row r="9" spans="1:37" ht="15.75" customHeight="1">
      <c r="A9" s="92" t="s">
        <v>99</v>
      </c>
      <c r="B9" s="65" t="s">
        <v>246</v>
      </c>
      <c r="C9" s="179" t="s">
        <v>254</v>
      </c>
      <c r="D9" s="110" t="s">
        <v>267</v>
      </c>
      <c r="E9" s="19">
        <f t="shared" si="0"/>
        <v>78</v>
      </c>
      <c r="F9" s="183">
        <f t="shared" si="1"/>
      </c>
      <c r="G9" s="145" t="str">
        <f>IF(INDEX(G$99:G$176,$E9)=0,"",INDEX(G$99:G$176,$E9))</f>
        <v>-</v>
      </c>
      <c r="H9" s="135"/>
      <c r="I9" s="62"/>
      <c r="J9" s="123">
        <f t="shared" si="3"/>
      </c>
      <c r="K9" s="124">
        <f t="shared" si="2"/>
      </c>
      <c r="L9" s="21">
        <f t="shared" si="2"/>
      </c>
      <c r="M9" s="124">
        <f t="shared" si="2"/>
      </c>
      <c r="N9" s="21">
        <f t="shared" si="2"/>
      </c>
      <c r="O9" s="124">
        <f t="shared" si="2"/>
      </c>
      <c r="P9" s="21">
        <f t="shared" si="2"/>
      </c>
      <c r="Q9" s="124">
        <f t="shared" si="2"/>
      </c>
      <c r="R9" s="21">
        <f t="shared" si="2"/>
      </c>
      <c r="S9" s="124">
        <f t="shared" si="2"/>
      </c>
      <c r="T9" s="21">
        <f t="shared" si="2"/>
      </c>
      <c r="U9" s="124">
        <f t="shared" si="2"/>
      </c>
      <c r="V9" s="21">
        <f t="shared" si="2"/>
      </c>
      <c r="W9" s="124">
        <f t="shared" si="2"/>
      </c>
      <c r="X9" s="21">
        <f t="shared" si="2"/>
      </c>
      <c r="Y9" s="124">
        <f t="shared" si="2"/>
      </c>
      <c r="Z9" s="21">
        <f t="shared" si="2"/>
      </c>
      <c r="AA9" s="124">
        <f t="shared" si="2"/>
      </c>
      <c r="AB9" s="21">
        <f t="shared" si="2"/>
      </c>
      <c r="AC9" s="155">
        <f t="shared" si="2"/>
      </c>
      <c r="AD9" s="71">
        <f t="shared" si="4"/>
      </c>
      <c r="AE9" s="71">
        <f t="shared" si="5"/>
      </c>
      <c r="AG9" s="287">
        <f t="shared" si="6"/>
      </c>
      <c r="AH9" s="88"/>
      <c r="AI9" s="87"/>
      <c r="AJ9" s="87"/>
      <c r="AK9" s="87"/>
    </row>
    <row r="10" spans="1:37" ht="15.75" customHeight="1">
      <c r="A10" s="92" t="s">
        <v>100</v>
      </c>
      <c r="B10" s="66" t="s">
        <v>93</v>
      </c>
      <c r="C10" s="179" t="s">
        <v>250</v>
      </c>
      <c r="D10" s="110">
        <v>421</v>
      </c>
      <c r="E10" s="19">
        <f t="shared" si="0"/>
        <v>52</v>
      </c>
      <c r="F10" s="183" t="str">
        <f t="shared" si="1"/>
        <v>ok</v>
      </c>
      <c r="G10" s="145" t="str">
        <f>IF(INDEX(G$99:G$176,$E10)=0,"",INDEX(G$99:G$176,$E10))</f>
        <v>電磁エネルギー変換（以前は火2後に実施）</v>
      </c>
      <c r="H10" s="136"/>
      <c r="I10" s="63"/>
      <c r="J10" s="125">
        <f t="shared" si="3"/>
      </c>
      <c r="K10" s="126">
        <f t="shared" si="2"/>
      </c>
      <c r="L10" s="25">
        <f t="shared" si="2"/>
      </c>
      <c r="M10" s="126">
        <f t="shared" si="2"/>
      </c>
      <c r="N10" s="25">
        <f t="shared" si="2"/>
      </c>
      <c r="O10" s="126">
        <f t="shared" si="2"/>
      </c>
      <c r="P10" s="25">
        <f t="shared" si="2"/>
      </c>
      <c r="Q10" s="126">
        <f t="shared" si="2"/>
      </c>
      <c r="R10" s="25">
        <f t="shared" si="2"/>
      </c>
      <c r="S10" s="126">
        <f t="shared" si="2"/>
      </c>
      <c r="T10" s="25">
        <f t="shared" si="2"/>
      </c>
      <c r="U10" s="126">
        <f t="shared" si="2"/>
      </c>
      <c r="V10" s="25">
        <f t="shared" si="2"/>
        <v>2</v>
      </c>
      <c r="W10" s="126">
        <f t="shared" si="2"/>
        <v>22.5</v>
      </c>
      <c r="X10" s="25">
        <f t="shared" si="2"/>
      </c>
      <c r="Y10" s="126">
        <f t="shared" si="2"/>
      </c>
      <c r="Z10" s="25">
        <f t="shared" si="2"/>
      </c>
      <c r="AA10" s="126">
        <f t="shared" si="2"/>
      </c>
      <c r="AB10" s="25">
        <f t="shared" si="2"/>
      </c>
      <c r="AC10" s="156">
        <f t="shared" si="2"/>
      </c>
      <c r="AD10" s="72">
        <f t="shared" si="4"/>
        <v>2</v>
      </c>
      <c r="AE10" s="72">
        <f t="shared" si="5"/>
        <v>22.5</v>
      </c>
      <c r="AG10" s="287" t="str">
        <f t="shared" si="6"/>
        <v>専門工学系(電気電子工学)</v>
      </c>
      <c r="AH10" s="88"/>
      <c r="AI10" s="87"/>
      <c r="AJ10" s="87"/>
      <c r="AK10" s="87"/>
    </row>
    <row r="11" spans="1:37" ht="15.75" customHeight="1">
      <c r="A11" s="92" t="s">
        <v>102</v>
      </c>
      <c r="B11" s="65" t="s">
        <v>246</v>
      </c>
      <c r="C11" s="179" t="s">
        <v>251</v>
      </c>
      <c r="D11" s="110">
        <v>411</v>
      </c>
      <c r="E11" s="19">
        <f t="shared" si="0"/>
        <v>47</v>
      </c>
      <c r="F11" s="183" t="str">
        <f t="shared" si="1"/>
        <v>ok</v>
      </c>
      <c r="G11" s="145" t="str">
        <f>IF(INDEX(G$99:G$176,$E11)=0,"",INDEX(G$99:G$176,$E11))</f>
        <v>通信処理 </v>
      </c>
      <c r="H11" s="135"/>
      <c r="I11" s="62"/>
      <c r="J11" s="123">
        <f t="shared" si="3"/>
      </c>
      <c r="K11" s="124">
        <f t="shared" si="2"/>
      </c>
      <c r="L11" s="21">
        <f t="shared" si="2"/>
      </c>
      <c r="M11" s="124">
        <f t="shared" si="2"/>
      </c>
      <c r="N11" s="21">
        <f t="shared" si="2"/>
      </c>
      <c r="O11" s="124">
        <f t="shared" si="2"/>
      </c>
      <c r="P11" s="21">
        <f t="shared" si="2"/>
      </c>
      <c r="Q11" s="124">
        <f t="shared" si="2"/>
      </c>
      <c r="R11" s="21">
        <f t="shared" si="2"/>
        <v>2</v>
      </c>
      <c r="S11" s="124">
        <f t="shared" si="2"/>
        <v>22.5</v>
      </c>
      <c r="T11" s="21">
        <f t="shared" si="2"/>
      </c>
      <c r="U11" s="124">
        <f t="shared" si="2"/>
      </c>
      <c r="V11" s="21">
        <f t="shared" si="2"/>
      </c>
      <c r="W11" s="124">
        <f t="shared" si="2"/>
      </c>
      <c r="X11" s="21">
        <f t="shared" si="2"/>
      </c>
      <c r="Y11" s="124">
        <f t="shared" si="2"/>
      </c>
      <c r="Z11" s="21">
        <f t="shared" si="2"/>
      </c>
      <c r="AA11" s="124">
        <f t="shared" si="2"/>
      </c>
      <c r="AB11" s="21">
        <f t="shared" si="2"/>
      </c>
      <c r="AC11" s="155">
        <f t="shared" si="2"/>
      </c>
      <c r="AD11" s="71">
        <f t="shared" si="4"/>
        <v>2</v>
      </c>
      <c r="AE11" s="71">
        <f t="shared" si="5"/>
        <v>22.5</v>
      </c>
      <c r="AG11" s="287" t="str">
        <f t="shared" si="6"/>
        <v>専門工学系(電気電子工学)</v>
      </c>
      <c r="AH11" s="88"/>
      <c r="AI11" s="87"/>
      <c r="AJ11" s="87"/>
      <c r="AK11" s="87"/>
    </row>
    <row r="12" spans="1:60" s="13" customFormat="1" ht="15.75" customHeight="1">
      <c r="A12" s="92"/>
      <c r="B12" s="66" t="s">
        <v>94</v>
      </c>
      <c r="C12" s="179" t="s">
        <v>255</v>
      </c>
      <c r="D12" s="110" t="s">
        <v>188</v>
      </c>
      <c r="E12" s="19">
        <f t="shared" si="0"/>
        <v>78</v>
      </c>
      <c r="F12" s="183">
        <f t="shared" si="1"/>
      </c>
      <c r="G12" s="145" t="str">
        <f>IF(INDEX(G$99:G$176,$E12)=0,"",INDEX(G$99:G$176,$E12))</f>
        <v>-</v>
      </c>
      <c r="H12" s="135"/>
      <c r="I12" s="62"/>
      <c r="J12" s="123">
        <f t="shared" si="3"/>
      </c>
      <c r="K12" s="124">
        <f t="shared" si="2"/>
      </c>
      <c r="L12" s="21">
        <f t="shared" si="2"/>
      </c>
      <c r="M12" s="124">
        <f t="shared" si="2"/>
      </c>
      <c r="N12" s="21">
        <f t="shared" si="2"/>
      </c>
      <c r="O12" s="124">
        <f t="shared" si="2"/>
      </c>
      <c r="P12" s="21">
        <f t="shared" si="2"/>
      </c>
      <c r="Q12" s="124">
        <f t="shared" si="2"/>
      </c>
      <c r="R12" s="21">
        <f t="shared" si="2"/>
      </c>
      <c r="S12" s="124">
        <f t="shared" si="2"/>
      </c>
      <c r="T12" s="21">
        <f t="shared" si="2"/>
      </c>
      <c r="U12" s="124">
        <f t="shared" si="2"/>
      </c>
      <c r="V12" s="21">
        <f t="shared" si="2"/>
      </c>
      <c r="W12" s="124">
        <f t="shared" si="2"/>
      </c>
      <c r="X12" s="21">
        <f t="shared" si="2"/>
      </c>
      <c r="Y12" s="124">
        <f t="shared" si="2"/>
      </c>
      <c r="Z12" s="21">
        <f t="shared" si="2"/>
      </c>
      <c r="AA12" s="124">
        <f t="shared" si="2"/>
      </c>
      <c r="AB12" s="21">
        <f t="shared" si="2"/>
      </c>
      <c r="AC12" s="155">
        <f t="shared" si="2"/>
      </c>
      <c r="AD12" s="71">
        <f t="shared" si="4"/>
      </c>
      <c r="AE12" s="71">
        <f t="shared" si="5"/>
      </c>
      <c r="AF12" s="12"/>
      <c r="AG12" s="287">
        <f t="shared" si="6"/>
      </c>
      <c r="AH12" s="88"/>
      <c r="AI12" s="87"/>
      <c r="AJ12" s="87"/>
      <c r="AK12" s="87"/>
      <c r="AL12" s="91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</row>
    <row r="13" spans="1:60" s="13" customFormat="1" ht="15.75" customHeight="1">
      <c r="A13" s="92"/>
      <c r="B13" s="65" t="s">
        <v>246</v>
      </c>
      <c r="C13" s="179" t="s">
        <v>252</v>
      </c>
      <c r="D13" s="110">
        <v>115</v>
      </c>
      <c r="E13" s="19">
        <f t="shared" si="0"/>
        <v>6</v>
      </c>
      <c r="F13" s="183" t="str">
        <f t="shared" si="1"/>
        <v>ok</v>
      </c>
      <c r="G13" s="145" t="str">
        <f>IF(INDEX(G$99:G$176,$E13)=0,"",INDEX(G$99:G$176,$E13))</f>
        <v>英作文I </v>
      </c>
      <c r="H13" s="135"/>
      <c r="I13" s="62"/>
      <c r="J13" s="123">
        <f t="shared" si="3"/>
      </c>
      <c r="K13" s="124">
        <f t="shared" si="2"/>
      </c>
      <c r="L13" s="21">
        <f t="shared" si="2"/>
      </c>
      <c r="M13" s="124">
        <f t="shared" si="2"/>
      </c>
      <c r="N13" s="21">
        <f t="shared" si="2"/>
      </c>
      <c r="O13" s="124">
        <f t="shared" si="2"/>
      </c>
      <c r="P13" s="21">
        <f t="shared" si="2"/>
      </c>
      <c r="Q13" s="124">
        <f t="shared" si="2"/>
      </c>
      <c r="R13" s="21">
        <f t="shared" si="2"/>
      </c>
      <c r="S13" s="124">
        <f t="shared" si="2"/>
      </c>
      <c r="T13" s="21">
        <f t="shared" si="2"/>
      </c>
      <c r="U13" s="124">
        <f t="shared" si="2"/>
      </c>
      <c r="V13" s="21">
        <f t="shared" si="2"/>
      </c>
      <c r="W13" s="124">
        <f t="shared" si="2"/>
      </c>
      <c r="X13" s="21">
        <f t="shared" si="2"/>
      </c>
      <c r="Y13" s="124">
        <f t="shared" si="2"/>
      </c>
      <c r="Z13" s="21">
        <f t="shared" si="2"/>
      </c>
      <c r="AA13" s="124">
        <f t="shared" si="2"/>
      </c>
      <c r="AB13" s="21">
        <f t="shared" si="2"/>
        <v>1</v>
      </c>
      <c r="AC13" s="155">
        <f t="shared" si="2"/>
        <v>22.5</v>
      </c>
      <c r="AD13" s="71">
        <f t="shared" si="4"/>
        <v>1</v>
      </c>
      <c r="AE13" s="71">
        <f t="shared" si="5"/>
        <v>22.5</v>
      </c>
      <c r="AF13" s="12"/>
      <c r="AG13" s="287">
        <f t="shared" si="6"/>
      </c>
      <c r="AH13" s="88"/>
      <c r="AI13" s="87"/>
      <c r="AJ13" s="87"/>
      <c r="AK13" s="87"/>
      <c r="AL13" s="91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</row>
    <row r="14" spans="1:60" s="13" customFormat="1" ht="15.75" customHeight="1">
      <c r="A14" s="92"/>
      <c r="B14" s="66" t="s">
        <v>95</v>
      </c>
      <c r="C14" s="179" t="s">
        <v>253</v>
      </c>
      <c r="D14" s="110">
        <v>241</v>
      </c>
      <c r="E14" s="19">
        <f t="shared" si="0"/>
        <v>20</v>
      </c>
      <c r="F14" s="183" t="str">
        <f t="shared" si="1"/>
        <v>ok</v>
      </c>
      <c r="G14" s="145" t="str">
        <f>IF(INDEX(G$99:G$176,$E14)=0,"",INDEX(G$99:G$176,$E14))</f>
        <v>応用数学I </v>
      </c>
      <c r="H14" s="135"/>
      <c r="I14" s="62"/>
      <c r="J14" s="123">
        <f t="shared" si="3"/>
        <v>2</v>
      </c>
      <c r="K14" s="124">
        <f t="shared" si="2"/>
        <v>22.5</v>
      </c>
      <c r="L14" s="21">
        <f t="shared" si="2"/>
      </c>
      <c r="M14" s="124">
        <f t="shared" si="2"/>
      </c>
      <c r="N14" s="21">
        <f t="shared" si="2"/>
      </c>
      <c r="O14" s="124">
        <f t="shared" si="2"/>
      </c>
      <c r="P14" s="21">
        <f t="shared" si="2"/>
      </c>
      <c r="Q14" s="124">
        <f t="shared" si="2"/>
      </c>
      <c r="R14" s="21">
        <f t="shared" si="2"/>
      </c>
      <c r="S14" s="124">
        <f t="shared" si="2"/>
      </c>
      <c r="T14" s="21">
        <f t="shared" si="2"/>
      </c>
      <c r="U14" s="124">
        <f t="shared" si="2"/>
      </c>
      <c r="V14" s="21">
        <f t="shared" si="2"/>
      </c>
      <c r="W14" s="124">
        <f t="shared" si="2"/>
      </c>
      <c r="X14" s="21">
        <f t="shared" si="2"/>
      </c>
      <c r="Y14" s="124">
        <f t="shared" si="2"/>
      </c>
      <c r="Z14" s="21">
        <f t="shared" si="2"/>
      </c>
      <c r="AA14" s="124">
        <f t="shared" si="2"/>
      </c>
      <c r="AB14" s="21">
        <f t="shared" si="2"/>
      </c>
      <c r="AC14" s="155">
        <f t="shared" si="2"/>
      </c>
      <c r="AD14" s="71">
        <f t="shared" si="4"/>
        <v>2</v>
      </c>
      <c r="AE14" s="71">
        <f t="shared" si="5"/>
        <v>22.5</v>
      </c>
      <c r="AF14" s="12"/>
      <c r="AG14" s="287">
        <f t="shared" si="6"/>
      </c>
      <c r="AH14" s="88"/>
      <c r="AI14" s="87"/>
      <c r="AJ14" s="87"/>
      <c r="AK14" s="87"/>
      <c r="AL14" s="91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</row>
    <row r="15" spans="1:60" s="13" customFormat="1" ht="15.75" customHeight="1">
      <c r="A15" s="92"/>
      <c r="B15" s="53" t="s">
        <v>246</v>
      </c>
      <c r="C15" s="180" t="s">
        <v>256</v>
      </c>
      <c r="D15" s="111" t="s">
        <v>188</v>
      </c>
      <c r="E15" s="77">
        <f t="shared" si="0"/>
        <v>78</v>
      </c>
      <c r="F15" s="184">
        <f t="shared" si="1"/>
      </c>
      <c r="G15" s="146" t="str">
        <f>IF(INDEX(G$99:G$176,$E15)=0,"",INDEX(G$99:G$176,$E15))</f>
        <v>-</v>
      </c>
      <c r="H15" s="137"/>
      <c r="I15" s="78"/>
      <c r="J15" s="127">
        <f t="shared" si="3"/>
      </c>
      <c r="K15" s="128">
        <f t="shared" si="2"/>
      </c>
      <c r="L15" s="35">
        <f t="shared" si="2"/>
      </c>
      <c r="M15" s="128">
        <f t="shared" si="2"/>
      </c>
      <c r="N15" s="35">
        <f t="shared" si="2"/>
      </c>
      <c r="O15" s="128">
        <f t="shared" si="2"/>
      </c>
      <c r="P15" s="35">
        <f t="shared" si="2"/>
      </c>
      <c r="Q15" s="128">
        <f t="shared" si="2"/>
      </c>
      <c r="R15" s="35">
        <f t="shared" si="2"/>
      </c>
      <c r="S15" s="128">
        <f t="shared" si="2"/>
      </c>
      <c r="T15" s="35">
        <f t="shared" si="2"/>
      </c>
      <c r="U15" s="128">
        <f t="shared" si="2"/>
      </c>
      <c r="V15" s="35">
        <f t="shared" si="2"/>
      </c>
      <c r="W15" s="128">
        <f t="shared" si="2"/>
      </c>
      <c r="X15" s="35">
        <f t="shared" si="2"/>
      </c>
      <c r="Y15" s="128">
        <f t="shared" si="2"/>
      </c>
      <c r="Z15" s="35">
        <f t="shared" si="2"/>
      </c>
      <c r="AA15" s="128">
        <f t="shared" si="2"/>
      </c>
      <c r="AB15" s="35">
        <f t="shared" si="2"/>
      </c>
      <c r="AC15" s="157">
        <f t="shared" si="2"/>
      </c>
      <c r="AD15" s="79">
        <f t="shared" si="4"/>
      </c>
      <c r="AE15" s="79">
        <f t="shared" si="5"/>
      </c>
      <c r="AF15" s="12"/>
      <c r="AG15" s="287">
        <f t="shared" si="6"/>
      </c>
      <c r="AH15" s="88"/>
      <c r="AI15" s="87"/>
      <c r="AJ15" s="87"/>
      <c r="AK15" s="87"/>
      <c r="AL15" s="91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1:60" s="13" customFormat="1" ht="15.75" customHeight="1">
      <c r="A16" s="97"/>
      <c r="B16" s="75"/>
      <c r="C16" s="75"/>
      <c r="D16" s="75"/>
      <c r="E16" s="75"/>
      <c r="F16" s="185"/>
      <c r="G16" s="147" t="s">
        <v>212</v>
      </c>
      <c r="H16" s="138">
        <v>2</v>
      </c>
      <c r="I16" s="130">
        <v>67.5</v>
      </c>
      <c r="J16" s="129"/>
      <c r="K16" s="130"/>
      <c r="L16" s="119"/>
      <c r="M16" s="130"/>
      <c r="N16" s="119"/>
      <c r="O16" s="130"/>
      <c r="P16" s="119"/>
      <c r="Q16" s="130"/>
      <c r="R16" s="119"/>
      <c r="S16" s="130"/>
      <c r="T16" s="119"/>
      <c r="U16" s="130"/>
      <c r="V16" s="119"/>
      <c r="W16" s="130"/>
      <c r="X16" s="119"/>
      <c r="Y16" s="130"/>
      <c r="Z16" s="119"/>
      <c r="AA16" s="130"/>
      <c r="AB16" s="119"/>
      <c r="AC16" s="158"/>
      <c r="AD16" s="76">
        <f t="shared" si="4"/>
        <v>2</v>
      </c>
      <c r="AE16" s="76">
        <f t="shared" si="5"/>
        <v>67.5</v>
      </c>
      <c r="AF16" s="12"/>
      <c r="AG16" s="287"/>
      <c r="AH16" s="88"/>
      <c r="AI16" s="87"/>
      <c r="AJ16" s="87"/>
      <c r="AK16" s="87"/>
      <c r="AL16" s="80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1:60" s="13" customFormat="1" ht="15.75" customHeight="1">
      <c r="A17" s="97"/>
      <c r="B17" s="49"/>
      <c r="C17" s="49"/>
      <c r="D17" s="49"/>
      <c r="E17" s="49"/>
      <c r="F17" s="186"/>
      <c r="G17" s="148" t="s">
        <v>89</v>
      </c>
      <c r="H17" s="135">
        <v>1</v>
      </c>
      <c r="I17" s="124">
        <v>22.5</v>
      </c>
      <c r="J17" s="58"/>
      <c r="K17" s="124"/>
      <c r="L17" s="21"/>
      <c r="M17" s="124"/>
      <c r="N17" s="21"/>
      <c r="O17" s="124"/>
      <c r="P17" s="21"/>
      <c r="Q17" s="124"/>
      <c r="R17" s="21"/>
      <c r="S17" s="124"/>
      <c r="T17" s="21"/>
      <c r="U17" s="124"/>
      <c r="V17" s="21"/>
      <c r="W17" s="124"/>
      <c r="X17" s="21"/>
      <c r="Y17" s="124"/>
      <c r="Z17" s="21"/>
      <c r="AA17" s="124"/>
      <c r="AB17" s="21"/>
      <c r="AC17" s="155"/>
      <c r="AD17" s="71">
        <f t="shared" si="4"/>
        <v>1</v>
      </c>
      <c r="AE17" s="71">
        <f t="shared" si="5"/>
        <v>22.5</v>
      </c>
      <c r="AF17" s="12"/>
      <c r="AG17" s="287"/>
      <c r="AH17" s="88"/>
      <c r="AI17" s="87"/>
      <c r="AJ17" s="87"/>
      <c r="AK17" s="87"/>
      <c r="AL17" s="80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1:60" s="13" customFormat="1" ht="15.75" customHeight="1">
      <c r="A18" s="97"/>
      <c r="B18" s="49"/>
      <c r="C18" s="49"/>
      <c r="D18" s="49"/>
      <c r="E18" s="49"/>
      <c r="F18" s="186"/>
      <c r="G18" s="148" t="s">
        <v>90</v>
      </c>
      <c r="H18" s="135">
        <v>2</v>
      </c>
      <c r="I18" s="124">
        <v>67.5</v>
      </c>
      <c r="J18" s="131"/>
      <c r="K18" s="124"/>
      <c r="L18" s="21"/>
      <c r="M18" s="124"/>
      <c r="N18" s="21"/>
      <c r="O18" s="124"/>
      <c r="P18" s="21"/>
      <c r="Q18" s="124"/>
      <c r="R18" s="21"/>
      <c r="S18" s="124"/>
      <c r="T18" s="21"/>
      <c r="U18" s="124"/>
      <c r="V18" s="21"/>
      <c r="W18" s="124"/>
      <c r="X18" s="21"/>
      <c r="Y18" s="124"/>
      <c r="Z18" s="21"/>
      <c r="AA18" s="124"/>
      <c r="AB18" s="21"/>
      <c r="AC18" s="155"/>
      <c r="AD18" s="71">
        <f t="shared" si="4"/>
        <v>2</v>
      </c>
      <c r="AE18" s="71">
        <f t="shared" si="5"/>
        <v>67.5</v>
      </c>
      <c r="AF18" s="12"/>
      <c r="AG18" s="287"/>
      <c r="AH18" s="88"/>
      <c r="AI18" s="87"/>
      <c r="AJ18" s="87"/>
      <c r="AK18" s="87"/>
      <c r="AL18" s="80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60" s="13" customFormat="1" ht="15.75" customHeight="1">
      <c r="A19" s="97"/>
      <c r="B19" s="54"/>
      <c r="C19" s="54"/>
      <c r="D19" s="54"/>
      <c r="E19" s="54"/>
      <c r="F19" s="187"/>
      <c r="G19" s="149" t="s">
        <v>91</v>
      </c>
      <c r="H19" s="140">
        <v>2</v>
      </c>
      <c r="I19" s="153">
        <v>67.5</v>
      </c>
      <c r="J19" s="132"/>
      <c r="K19" s="133"/>
      <c r="L19" s="35"/>
      <c r="M19" s="128"/>
      <c r="N19" s="27"/>
      <c r="O19" s="133"/>
      <c r="P19" s="35"/>
      <c r="Q19" s="128"/>
      <c r="R19" s="35"/>
      <c r="S19" s="128"/>
      <c r="T19" s="35"/>
      <c r="U19" s="128"/>
      <c r="V19" s="35"/>
      <c r="W19" s="128"/>
      <c r="X19" s="35"/>
      <c r="Y19" s="128"/>
      <c r="Z19" s="35"/>
      <c r="AA19" s="128"/>
      <c r="AB19" s="27"/>
      <c r="AC19" s="159"/>
      <c r="AD19" s="73">
        <f t="shared" si="4"/>
        <v>2</v>
      </c>
      <c r="AE19" s="73">
        <f t="shared" si="5"/>
        <v>67.5</v>
      </c>
      <c r="AF19" s="12"/>
      <c r="AG19" s="287"/>
      <c r="AH19" s="88"/>
      <c r="AI19" s="87"/>
      <c r="AJ19" s="87"/>
      <c r="AK19" s="87"/>
      <c r="AL19" s="80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1:60" s="13" customFormat="1" ht="15.75" customHeight="1" thickBot="1">
      <c r="A20" s="98"/>
      <c r="B20" s="60"/>
      <c r="C20" s="60"/>
      <c r="D20" s="60"/>
      <c r="E20" s="60"/>
      <c r="F20" s="188"/>
      <c r="G20" s="150" t="s">
        <v>226</v>
      </c>
      <c r="H20" s="141"/>
      <c r="I20" s="117"/>
      <c r="J20" s="120"/>
      <c r="K20" s="117"/>
      <c r="L20" s="120"/>
      <c r="M20" s="117"/>
      <c r="N20" s="120"/>
      <c r="O20" s="117"/>
      <c r="P20" s="120"/>
      <c r="Q20" s="117"/>
      <c r="R20" s="120"/>
      <c r="S20" s="117"/>
      <c r="T20" s="120"/>
      <c r="U20" s="117"/>
      <c r="V20" s="120"/>
      <c r="W20" s="117"/>
      <c r="X20" s="120"/>
      <c r="Y20" s="117"/>
      <c r="Z20" s="120"/>
      <c r="AA20" s="117"/>
      <c r="AB20" s="120"/>
      <c r="AC20" s="139"/>
      <c r="AD20" s="74">
        <f>SUM(AD6:AD19)</f>
        <v>20</v>
      </c>
      <c r="AE20" s="74">
        <f>SUM(AE6:AE19)</f>
        <v>382.5</v>
      </c>
      <c r="AF20" s="12"/>
      <c r="AG20" s="287"/>
      <c r="AH20" s="88"/>
      <c r="AI20" s="87"/>
      <c r="AJ20" s="87"/>
      <c r="AK20" s="87"/>
      <c r="AL20" s="80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38" ht="15.75" customHeight="1" thickTop="1">
      <c r="A21" s="96"/>
      <c r="B21" s="64" t="s">
        <v>0</v>
      </c>
      <c r="C21" s="178" t="s">
        <v>257</v>
      </c>
      <c r="D21" s="109">
        <v>117</v>
      </c>
      <c r="E21" s="15">
        <f aca="true" t="shared" si="7" ref="E21:E30">LOOKUP(D21,$D$99:$D$176,$E$99:$E$176)</f>
        <v>8</v>
      </c>
      <c r="F21" s="182" t="str">
        <f aca="true" t="shared" si="8" ref="F21:F30">IF(INDEX(F$99:F$176,$E21)=0,"",IF(INDEX(F$99:F$176,$E21)=MID(C21,1,3),"ok","枠注意"))</f>
        <v>ok</v>
      </c>
      <c r="G21" s="144" t="str">
        <f>IF(INDEX(G$99:G$176,$E21)=0,"",INDEX(G$99:G$176,$E21))</f>
        <v>英作文II </v>
      </c>
      <c r="H21" s="134"/>
      <c r="I21" s="61"/>
      <c r="J21" s="121">
        <f aca="true" t="shared" si="9" ref="J21:Y30">IF(INDEX(J$99:J$176,$E21)=0,"",INDEX(J$99:J$176,$E21))</f>
      </c>
      <c r="K21" s="122">
        <f t="shared" si="9"/>
      </c>
      <c r="L21" s="121">
        <f t="shared" si="9"/>
      </c>
      <c r="M21" s="122">
        <f t="shared" si="9"/>
      </c>
      <c r="N21" s="121">
        <f t="shared" si="9"/>
      </c>
      <c r="O21" s="122">
        <f t="shared" si="9"/>
      </c>
      <c r="P21" s="121">
        <f t="shared" si="9"/>
      </c>
      <c r="Q21" s="122">
        <f t="shared" si="9"/>
      </c>
      <c r="R21" s="121">
        <f t="shared" si="9"/>
      </c>
      <c r="S21" s="122">
        <f t="shared" si="9"/>
      </c>
      <c r="T21" s="121">
        <f t="shared" si="9"/>
      </c>
      <c r="U21" s="122">
        <f t="shared" si="9"/>
      </c>
      <c r="V21" s="121">
        <f t="shared" si="9"/>
      </c>
      <c r="W21" s="122">
        <f t="shared" si="9"/>
      </c>
      <c r="X21" s="121">
        <f t="shared" si="9"/>
      </c>
      <c r="Y21" s="122">
        <f t="shared" si="9"/>
      </c>
      <c r="Z21" s="121">
        <f aca="true" t="shared" si="10" ref="Z21:AC30">IF(INDEX(Z$99:Z$176,$E21)=0,"",INDEX(Z$99:Z$176,$E21))</f>
      </c>
      <c r="AA21" s="122">
        <f t="shared" si="10"/>
      </c>
      <c r="AB21" s="17">
        <f t="shared" si="10"/>
        <v>1</v>
      </c>
      <c r="AC21" s="154">
        <f t="shared" si="10"/>
        <v>22.5</v>
      </c>
      <c r="AD21" s="70">
        <f>IF(SUM(H21:AB21)=0,"",SUM(H21,J21,L21,N21,P21,R21,T21,V21,X21,Z21,AB21))</f>
        <v>1</v>
      </c>
      <c r="AE21" s="70">
        <f>IF(SUM(I21:AC21)=0,"",SUM(I21,K21,M21,O21,Q21,S21,U21,W21,Y21,AA21,AC21))</f>
        <v>22.5</v>
      </c>
      <c r="AG21" s="287">
        <f aca="true" t="shared" si="11" ref="AG21:AG30">IF(INDEX(AH$99:AH$176,$E21)=0,"",INDEX(AH$99:AH$176,$E21))</f>
      </c>
      <c r="AH21" s="88"/>
      <c r="AI21" s="87"/>
      <c r="AJ21" s="87"/>
      <c r="AK21" s="87"/>
      <c r="AL21" s="80"/>
    </row>
    <row r="22" spans="1:38" ht="15.75" customHeight="1">
      <c r="A22" s="67" t="s">
        <v>106</v>
      </c>
      <c r="B22" s="65" t="s">
        <v>246</v>
      </c>
      <c r="C22" s="179" t="s">
        <v>258</v>
      </c>
      <c r="D22" s="110">
        <v>112</v>
      </c>
      <c r="E22" s="19">
        <f t="shared" si="7"/>
        <v>3</v>
      </c>
      <c r="F22" s="183" t="str">
        <f t="shared" si="8"/>
        <v>ok</v>
      </c>
      <c r="G22" s="145" t="str">
        <f>IF(INDEX(G$99:G$176,$E22)=0,"",INDEX(G$99:G$176,$E22))</f>
        <v>総合ドイツ語II </v>
      </c>
      <c r="H22" s="135"/>
      <c r="I22" s="62"/>
      <c r="J22" s="123">
        <f t="shared" si="9"/>
      </c>
      <c r="K22" s="124">
        <f t="shared" si="9"/>
      </c>
      <c r="L22" s="21">
        <f t="shared" si="9"/>
      </c>
      <c r="M22" s="124">
        <f t="shared" si="9"/>
      </c>
      <c r="N22" s="21">
        <f t="shared" si="9"/>
      </c>
      <c r="O22" s="124">
        <f t="shared" si="9"/>
      </c>
      <c r="P22" s="21">
        <f t="shared" si="9"/>
      </c>
      <c r="Q22" s="124">
        <f t="shared" si="9"/>
      </c>
      <c r="R22" s="21">
        <f t="shared" si="9"/>
      </c>
      <c r="S22" s="124">
        <f t="shared" si="9"/>
      </c>
      <c r="T22" s="21">
        <f t="shared" si="9"/>
      </c>
      <c r="U22" s="124">
        <f t="shared" si="9"/>
      </c>
      <c r="V22" s="21">
        <f t="shared" si="9"/>
      </c>
      <c r="W22" s="124">
        <f t="shared" si="9"/>
      </c>
      <c r="X22" s="21">
        <f t="shared" si="9"/>
      </c>
      <c r="Y22" s="124">
        <f t="shared" si="9"/>
      </c>
      <c r="Z22" s="21">
        <f t="shared" si="10"/>
      </c>
      <c r="AA22" s="124">
        <f t="shared" si="10"/>
      </c>
      <c r="AB22" s="21">
        <f t="shared" si="10"/>
        <v>1</v>
      </c>
      <c r="AC22" s="155">
        <f t="shared" si="10"/>
        <v>22.5</v>
      </c>
      <c r="AD22" s="71">
        <f aca="true" t="shared" si="12" ref="AD22:AD34">IF(SUM(H22:AB22)=0,"",SUM(H22,J22,L22,N22,P22,R22,T22,V22,X22,Z22,AB22))</f>
        <v>1</v>
      </c>
      <c r="AE22" s="71">
        <f aca="true" t="shared" si="13" ref="AE22:AE34">IF(SUM(I22:AC22)=0,"",SUM(I22,K22,M22,O22,Q22,S22,U22,W22,Y22,AA22,AC22))</f>
        <v>22.5</v>
      </c>
      <c r="AG22" s="287">
        <f t="shared" si="11"/>
      </c>
      <c r="AH22" s="88"/>
      <c r="AI22" s="87"/>
      <c r="AJ22" s="87"/>
      <c r="AK22" s="87"/>
      <c r="AL22" s="80"/>
    </row>
    <row r="23" spans="1:38" ht="15.75" customHeight="1">
      <c r="A23" s="92" t="s">
        <v>96</v>
      </c>
      <c r="B23" s="66" t="s">
        <v>92</v>
      </c>
      <c r="C23" s="179" t="s">
        <v>259</v>
      </c>
      <c r="D23" s="110">
        <v>263</v>
      </c>
      <c r="E23" s="19">
        <f t="shared" si="7"/>
        <v>25</v>
      </c>
      <c r="F23" s="183" t="str">
        <f t="shared" si="8"/>
        <v>ok</v>
      </c>
      <c r="G23" s="145" t="str">
        <f>IF(INDEX(G$99:G$176,$E23)=0,"",INDEX(G$99:G$176,$E23))</f>
        <v>工学倫理[後] </v>
      </c>
      <c r="H23" s="135"/>
      <c r="I23" s="62"/>
      <c r="J23" s="123">
        <f t="shared" si="9"/>
      </c>
      <c r="K23" s="124">
        <f t="shared" si="9"/>
      </c>
      <c r="L23" s="21">
        <f t="shared" si="9"/>
      </c>
      <c r="M23" s="124">
        <f t="shared" si="9"/>
      </c>
      <c r="N23" s="21">
        <f t="shared" si="9"/>
      </c>
      <c r="O23" s="124">
        <f t="shared" si="9"/>
      </c>
      <c r="P23" s="21">
        <f t="shared" si="9"/>
      </c>
      <c r="Q23" s="124">
        <f t="shared" si="9"/>
      </c>
      <c r="R23" s="21">
        <f t="shared" si="9"/>
      </c>
      <c r="S23" s="124">
        <f t="shared" si="9"/>
      </c>
      <c r="T23" s="21">
        <f t="shared" si="9"/>
      </c>
      <c r="U23" s="124">
        <f t="shared" si="9"/>
      </c>
      <c r="V23" s="21">
        <f t="shared" si="9"/>
      </c>
      <c r="W23" s="124">
        <f t="shared" si="9"/>
      </c>
      <c r="X23" s="21">
        <f t="shared" si="9"/>
        <v>2</v>
      </c>
      <c r="Y23" s="124">
        <f t="shared" si="9"/>
        <v>22.5</v>
      </c>
      <c r="Z23" s="21">
        <f t="shared" si="10"/>
      </c>
      <c r="AA23" s="124">
        <f t="shared" si="10"/>
      </c>
      <c r="AB23" s="21">
        <f t="shared" si="10"/>
      </c>
      <c r="AC23" s="155">
        <f t="shared" si="10"/>
      </c>
      <c r="AD23" s="71">
        <f t="shared" si="12"/>
        <v>2</v>
      </c>
      <c r="AE23" s="71">
        <f t="shared" si="13"/>
        <v>22.5</v>
      </c>
      <c r="AG23" s="287" t="str">
        <f t="shared" si="11"/>
        <v>注意：工学倫理は必修</v>
      </c>
      <c r="AH23" s="88"/>
      <c r="AI23" s="87"/>
      <c r="AJ23" s="87"/>
      <c r="AK23" s="87"/>
      <c r="AL23" s="80"/>
    </row>
    <row r="24" spans="1:38" ht="15.75" customHeight="1">
      <c r="A24" s="92" t="s">
        <v>98</v>
      </c>
      <c r="B24" s="65" t="s">
        <v>246</v>
      </c>
      <c r="C24" s="179" t="s">
        <v>260</v>
      </c>
      <c r="D24" s="110" t="s">
        <v>188</v>
      </c>
      <c r="E24" s="19">
        <f t="shared" si="7"/>
        <v>78</v>
      </c>
      <c r="F24" s="183">
        <f t="shared" si="8"/>
      </c>
      <c r="G24" s="145" t="str">
        <f>IF(INDEX(G$99:G$176,$E24)=0,"",INDEX(G$99:G$176,$E24))</f>
        <v>-</v>
      </c>
      <c r="H24" s="135"/>
      <c r="I24" s="62"/>
      <c r="J24" s="123">
        <f t="shared" si="9"/>
      </c>
      <c r="K24" s="124">
        <f t="shared" si="9"/>
      </c>
      <c r="L24" s="21">
        <f t="shared" si="9"/>
      </c>
      <c r="M24" s="124">
        <f t="shared" si="9"/>
      </c>
      <c r="N24" s="21">
        <f t="shared" si="9"/>
      </c>
      <c r="O24" s="124">
        <f t="shared" si="9"/>
      </c>
      <c r="P24" s="21">
        <f t="shared" si="9"/>
      </c>
      <c r="Q24" s="124">
        <f t="shared" si="9"/>
      </c>
      <c r="R24" s="21">
        <f t="shared" si="9"/>
      </c>
      <c r="S24" s="124">
        <f t="shared" si="9"/>
      </c>
      <c r="T24" s="21">
        <f t="shared" si="9"/>
      </c>
      <c r="U24" s="124">
        <f t="shared" si="9"/>
      </c>
      <c r="V24" s="21">
        <f t="shared" si="9"/>
      </c>
      <c r="W24" s="124">
        <f t="shared" si="9"/>
      </c>
      <c r="X24" s="21">
        <f t="shared" si="9"/>
      </c>
      <c r="Y24" s="124">
        <f t="shared" si="9"/>
      </c>
      <c r="Z24" s="21">
        <f t="shared" si="10"/>
      </c>
      <c r="AA24" s="124">
        <f t="shared" si="10"/>
      </c>
      <c r="AB24" s="21">
        <f t="shared" si="10"/>
      </c>
      <c r="AC24" s="155">
        <f t="shared" si="10"/>
      </c>
      <c r="AD24" s="71">
        <f t="shared" si="12"/>
      </c>
      <c r="AE24" s="71">
        <f t="shared" si="13"/>
      </c>
      <c r="AG24" s="287">
        <f t="shared" si="11"/>
      </c>
      <c r="AH24" s="88"/>
      <c r="AI24" s="87"/>
      <c r="AJ24" s="87"/>
      <c r="AK24" s="87"/>
      <c r="AL24" s="80"/>
    </row>
    <row r="25" spans="1:38" ht="15.75" customHeight="1">
      <c r="A25" s="92" t="s">
        <v>107</v>
      </c>
      <c r="B25" s="66" t="s">
        <v>93</v>
      </c>
      <c r="C25" s="179" t="s">
        <v>261</v>
      </c>
      <c r="D25" s="110">
        <v>101</v>
      </c>
      <c r="E25" s="19">
        <f t="shared" si="7"/>
        <v>1</v>
      </c>
      <c r="F25" s="183" t="str">
        <f t="shared" si="8"/>
        <v>ok</v>
      </c>
      <c r="G25" s="145" t="str">
        <f>IF(INDEX(G$99:G$176,$E25)=0,"",INDEX(G$99:G$176,$E25))</f>
        <v>歴史文化論 </v>
      </c>
      <c r="H25" s="136"/>
      <c r="I25" s="63"/>
      <c r="J25" s="125">
        <f t="shared" si="9"/>
      </c>
      <c r="K25" s="126">
        <f t="shared" si="9"/>
      </c>
      <c r="L25" s="25">
        <f t="shared" si="9"/>
      </c>
      <c r="M25" s="126">
        <f t="shared" si="9"/>
      </c>
      <c r="N25" s="25">
        <f t="shared" si="9"/>
      </c>
      <c r="O25" s="126">
        <f t="shared" si="9"/>
      </c>
      <c r="P25" s="25">
        <f t="shared" si="9"/>
      </c>
      <c r="Q25" s="126">
        <f t="shared" si="9"/>
      </c>
      <c r="R25" s="25">
        <f t="shared" si="9"/>
      </c>
      <c r="S25" s="126">
        <f t="shared" si="9"/>
      </c>
      <c r="T25" s="25">
        <f t="shared" si="9"/>
      </c>
      <c r="U25" s="126">
        <f t="shared" si="9"/>
      </c>
      <c r="V25" s="25">
        <f t="shared" si="9"/>
      </c>
      <c r="W25" s="126">
        <f t="shared" si="9"/>
      </c>
      <c r="X25" s="25">
        <f t="shared" si="9"/>
      </c>
      <c r="Y25" s="126">
        <f t="shared" si="9"/>
      </c>
      <c r="Z25" s="25">
        <f t="shared" si="10"/>
        <v>2</v>
      </c>
      <c r="AA25" s="126">
        <f t="shared" si="10"/>
        <v>22.5</v>
      </c>
      <c r="AB25" s="25">
        <f t="shared" si="10"/>
      </c>
      <c r="AC25" s="156">
        <f t="shared" si="10"/>
      </c>
      <c r="AD25" s="72">
        <f t="shared" si="12"/>
        <v>2</v>
      </c>
      <c r="AE25" s="72">
        <f t="shared" si="13"/>
        <v>22.5</v>
      </c>
      <c r="AG25" s="287">
        <f t="shared" si="11"/>
      </c>
      <c r="AH25" s="88"/>
      <c r="AI25" s="87"/>
      <c r="AJ25" s="87"/>
      <c r="AK25" s="87"/>
      <c r="AL25" s="80"/>
    </row>
    <row r="26" spans="1:38" ht="15.75" customHeight="1">
      <c r="A26" s="92" t="s">
        <v>101</v>
      </c>
      <c r="B26" s="65" t="s">
        <v>246</v>
      </c>
      <c r="C26" s="179" t="s">
        <v>262</v>
      </c>
      <c r="D26" s="110" t="s">
        <v>188</v>
      </c>
      <c r="E26" s="19">
        <f t="shared" si="7"/>
        <v>78</v>
      </c>
      <c r="F26" s="183">
        <f t="shared" si="8"/>
      </c>
      <c r="G26" s="145" t="str">
        <f>IF(INDEX(G$99:G$176,$E26)=0,"",INDEX(G$99:G$176,$E26))</f>
        <v>-</v>
      </c>
      <c r="H26" s="135"/>
      <c r="I26" s="62"/>
      <c r="J26" s="123">
        <f t="shared" si="9"/>
      </c>
      <c r="K26" s="124">
        <f t="shared" si="9"/>
      </c>
      <c r="L26" s="21">
        <f t="shared" si="9"/>
      </c>
      <c r="M26" s="124">
        <f t="shared" si="9"/>
      </c>
      <c r="N26" s="21">
        <f t="shared" si="9"/>
      </c>
      <c r="O26" s="124">
        <f t="shared" si="9"/>
      </c>
      <c r="P26" s="21">
        <f t="shared" si="9"/>
      </c>
      <c r="Q26" s="124">
        <f t="shared" si="9"/>
      </c>
      <c r="R26" s="21">
        <f t="shared" si="9"/>
      </c>
      <c r="S26" s="124">
        <f t="shared" si="9"/>
      </c>
      <c r="T26" s="21">
        <f t="shared" si="9"/>
      </c>
      <c r="U26" s="124">
        <f t="shared" si="9"/>
      </c>
      <c r="V26" s="21">
        <f t="shared" si="9"/>
      </c>
      <c r="W26" s="124">
        <f t="shared" si="9"/>
      </c>
      <c r="X26" s="21">
        <f t="shared" si="9"/>
      </c>
      <c r="Y26" s="124">
        <f t="shared" si="9"/>
      </c>
      <c r="Z26" s="21">
        <f t="shared" si="10"/>
      </c>
      <c r="AA26" s="124">
        <f t="shared" si="10"/>
      </c>
      <c r="AB26" s="21">
        <f t="shared" si="10"/>
      </c>
      <c r="AC26" s="155">
        <f t="shared" si="10"/>
      </c>
      <c r="AD26" s="71">
        <f t="shared" si="12"/>
      </c>
      <c r="AE26" s="71">
        <f t="shared" si="13"/>
      </c>
      <c r="AG26" s="287">
        <f t="shared" si="11"/>
      </c>
      <c r="AH26" s="88"/>
      <c r="AI26" s="87"/>
      <c r="AJ26" s="87"/>
      <c r="AK26" s="87"/>
      <c r="AL26" s="80"/>
    </row>
    <row r="27" spans="1:60" s="13" customFormat="1" ht="15.75" customHeight="1">
      <c r="A27" s="92"/>
      <c r="B27" s="66" t="s">
        <v>94</v>
      </c>
      <c r="C27" s="179" t="s">
        <v>263</v>
      </c>
      <c r="D27" s="110">
        <v>264</v>
      </c>
      <c r="E27" s="19">
        <f t="shared" si="7"/>
        <v>26</v>
      </c>
      <c r="F27" s="183" t="str">
        <f t="shared" si="8"/>
        <v>ok</v>
      </c>
      <c r="G27" s="145" t="str">
        <f>IF(INDEX(G$99:G$176,$E27)=0,"",INDEX(G$99:G$176,$E27))</f>
        <v>地球環境学 </v>
      </c>
      <c r="H27" s="135"/>
      <c r="I27" s="62"/>
      <c r="J27" s="123">
        <f t="shared" si="9"/>
      </c>
      <c r="K27" s="124">
        <f t="shared" si="9"/>
      </c>
      <c r="L27" s="21">
        <f t="shared" si="9"/>
      </c>
      <c r="M27" s="124">
        <f t="shared" si="9"/>
      </c>
      <c r="N27" s="21">
        <f t="shared" si="9"/>
      </c>
      <c r="O27" s="124">
        <f t="shared" si="9"/>
      </c>
      <c r="P27" s="21">
        <f t="shared" si="9"/>
      </c>
      <c r="Q27" s="124">
        <f t="shared" si="9"/>
      </c>
      <c r="R27" s="21">
        <f t="shared" si="9"/>
      </c>
      <c r="S27" s="124">
        <f t="shared" si="9"/>
      </c>
      <c r="T27" s="21">
        <f t="shared" si="9"/>
      </c>
      <c r="U27" s="124">
        <f t="shared" si="9"/>
      </c>
      <c r="V27" s="21">
        <f t="shared" si="9"/>
      </c>
      <c r="W27" s="124">
        <f t="shared" si="9"/>
      </c>
      <c r="X27" s="21">
        <f t="shared" si="9"/>
        <v>2</v>
      </c>
      <c r="Y27" s="124">
        <f t="shared" si="9"/>
        <v>22.5</v>
      </c>
      <c r="Z27" s="21">
        <f t="shared" si="10"/>
      </c>
      <c r="AA27" s="124">
        <f t="shared" si="10"/>
      </c>
      <c r="AB27" s="21">
        <f t="shared" si="10"/>
      </c>
      <c r="AC27" s="155">
        <f t="shared" si="10"/>
      </c>
      <c r="AD27" s="71">
        <f t="shared" si="12"/>
        <v>2</v>
      </c>
      <c r="AE27" s="71">
        <f t="shared" si="13"/>
        <v>22.5</v>
      </c>
      <c r="AF27" s="12"/>
      <c r="AG27" s="287" t="str">
        <f t="shared" si="11"/>
        <v>注意：この科目は「自然科学」または「社会科学」のどちらにも指定できる</v>
      </c>
      <c r="AH27" s="88"/>
      <c r="AI27" s="87"/>
      <c r="AJ27" s="87"/>
      <c r="AK27" s="87"/>
      <c r="AL27" s="80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s="13" customFormat="1" ht="15.75" customHeight="1">
      <c r="A28" s="92"/>
      <c r="B28" s="65" t="s">
        <v>246</v>
      </c>
      <c r="C28" s="179" t="s">
        <v>264</v>
      </c>
      <c r="D28" s="110" t="s">
        <v>188</v>
      </c>
      <c r="E28" s="19">
        <f t="shared" si="7"/>
        <v>78</v>
      </c>
      <c r="F28" s="183">
        <f t="shared" si="8"/>
      </c>
      <c r="G28" s="145" t="str">
        <f>IF(INDEX(G$99:G$176,$E28)=0,"",INDEX(G$99:G$176,$E28))</f>
        <v>-</v>
      </c>
      <c r="H28" s="135"/>
      <c r="I28" s="62"/>
      <c r="J28" s="123">
        <f t="shared" si="9"/>
      </c>
      <c r="K28" s="124">
        <f t="shared" si="9"/>
      </c>
      <c r="L28" s="21">
        <f t="shared" si="9"/>
      </c>
      <c r="M28" s="124">
        <f t="shared" si="9"/>
      </c>
      <c r="N28" s="21">
        <f t="shared" si="9"/>
      </c>
      <c r="O28" s="124">
        <f t="shared" si="9"/>
      </c>
      <c r="P28" s="21">
        <f t="shared" si="9"/>
      </c>
      <c r="Q28" s="124">
        <f t="shared" si="9"/>
      </c>
      <c r="R28" s="21">
        <f t="shared" si="9"/>
      </c>
      <c r="S28" s="124">
        <f t="shared" si="9"/>
      </c>
      <c r="T28" s="21">
        <f t="shared" si="9"/>
      </c>
      <c r="U28" s="124">
        <f t="shared" si="9"/>
      </c>
      <c r="V28" s="21">
        <f t="shared" si="9"/>
      </c>
      <c r="W28" s="124">
        <f t="shared" si="9"/>
      </c>
      <c r="X28" s="21">
        <f t="shared" si="9"/>
      </c>
      <c r="Y28" s="124">
        <f t="shared" si="9"/>
      </c>
      <c r="Z28" s="21">
        <f t="shared" si="10"/>
      </c>
      <c r="AA28" s="124">
        <f t="shared" si="10"/>
      </c>
      <c r="AB28" s="21">
        <f t="shared" si="10"/>
      </c>
      <c r="AC28" s="155">
        <f t="shared" si="10"/>
      </c>
      <c r="AD28" s="71">
        <f t="shared" si="12"/>
      </c>
      <c r="AE28" s="71">
        <f t="shared" si="13"/>
      </c>
      <c r="AF28" s="12"/>
      <c r="AG28" s="287">
        <f t="shared" si="11"/>
      </c>
      <c r="AH28" s="88"/>
      <c r="AI28" s="87"/>
      <c r="AJ28" s="87"/>
      <c r="AK28" s="87"/>
      <c r="AL28" s="80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1:60" s="13" customFormat="1" ht="15.75" customHeight="1">
      <c r="A29" s="92"/>
      <c r="B29" s="66" t="s">
        <v>95</v>
      </c>
      <c r="C29" s="179" t="s">
        <v>265</v>
      </c>
      <c r="D29" s="110">
        <v>242</v>
      </c>
      <c r="E29" s="19">
        <f t="shared" si="7"/>
        <v>21</v>
      </c>
      <c r="F29" s="183" t="str">
        <f t="shared" si="8"/>
        <v>ok</v>
      </c>
      <c r="G29" s="145" t="str">
        <f>IF(INDEX(G$99:G$176,$E29)=0,"",INDEX(G$99:G$176,$E29))</f>
        <v>応用数学II </v>
      </c>
      <c r="H29" s="135"/>
      <c r="I29" s="62"/>
      <c r="J29" s="123">
        <f t="shared" si="9"/>
        <v>2</v>
      </c>
      <c r="K29" s="124">
        <f t="shared" si="9"/>
        <v>22.5</v>
      </c>
      <c r="L29" s="21">
        <f t="shared" si="9"/>
      </c>
      <c r="M29" s="124">
        <f t="shared" si="9"/>
      </c>
      <c r="N29" s="21">
        <f t="shared" si="9"/>
      </c>
      <c r="O29" s="124">
        <f t="shared" si="9"/>
      </c>
      <c r="P29" s="21">
        <f t="shared" si="9"/>
      </c>
      <c r="Q29" s="124">
        <f t="shared" si="9"/>
      </c>
      <c r="R29" s="21">
        <f t="shared" si="9"/>
      </c>
      <c r="S29" s="124">
        <f t="shared" si="9"/>
      </c>
      <c r="T29" s="21">
        <f t="shared" si="9"/>
      </c>
      <c r="U29" s="124">
        <f t="shared" si="9"/>
      </c>
      <c r="V29" s="21">
        <f t="shared" si="9"/>
      </c>
      <c r="W29" s="124">
        <f t="shared" si="9"/>
      </c>
      <c r="X29" s="21">
        <f t="shared" si="9"/>
      </c>
      <c r="Y29" s="124">
        <f t="shared" si="9"/>
      </c>
      <c r="Z29" s="21">
        <f t="shared" si="10"/>
      </c>
      <c r="AA29" s="124">
        <f t="shared" si="10"/>
      </c>
      <c r="AB29" s="21">
        <f t="shared" si="10"/>
      </c>
      <c r="AC29" s="155">
        <f t="shared" si="10"/>
      </c>
      <c r="AD29" s="71">
        <f t="shared" si="12"/>
        <v>2</v>
      </c>
      <c r="AE29" s="71">
        <f t="shared" si="13"/>
        <v>22.5</v>
      </c>
      <c r="AF29" s="12"/>
      <c r="AG29" s="287">
        <f t="shared" si="11"/>
      </c>
      <c r="AH29" s="88"/>
      <c r="AI29" s="87"/>
      <c r="AJ29" s="87"/>
      <c r="AK29" s="87"/>
      <c r="AL29" s="80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s="13" customFormat="1" ht="15.75" customHeight="1">
      <c r="A30" s="92"/>
      <c r="B30" s="53" t="s">
        <v>246</v>
      </c>
      <c r="C30" s="180" t="s">
        <v>266</v>
      </c>
      <c r="D30" s="111">
        <v>431</v>
      </c>
      <c r="E30" s="77">
        <f t="shared" si="7"/>
        <v>51</v>
      </c>
      <c r="F30" s="184" t="str">
        <f t="shared" si="8"/>
        <v>ok</v>
      </c>
      <c r="G30" s="146" t="str">
        <f>IF(INDEX(G$99:G$176,$E30)=0,"",INDEX(G$99:G$176,$E30))</f>
        <v>電気機器学特論 </v>
      </c>
      <c r="H30" s="137"/>
      <c r="I30" s="78"/>
      <c r="J30" s="127">
        <f t="shared" si="9"/>
      </c>
      <c r="K30" s="128">
        <f t="shared" si="9"/>
      </c>
      <c r="L30" s="35">
        <f t="shared" si="9"/>
      </c>
      <c r="M30" s="128">
        <f t="shared" si="9"/>
      </c>
      <c r="N30" s="35">
        <f t="shared" si="9"/>
      </c>
      <c r="O30" s="128">
        <f t="shared" si="9"/>
      </c>
      <c r="P30" s="35">
        <f t="shared" si="9"/>
      </c>
      <c r="Q30" s="128">
        <f t="shared" si="9"/>
      </c>
      <c r="R30" s="35">
        <f t="shared" si="9"/>
      </c>
      <c r="S30" s="128">
        <f t="shared" si="9"/>
      </c>
      <c r="T30" s="35">
        <f t="shared" si="9"/>
      </c>
      <c r="U30" s="128">
        <f t="shared" si="9"/>
      </c>
      <c r="V30" s="35">
        <f t="shared" si="9"/>
        <v>2</v>
      </c>
      <c r="W30" s="128">
        <f t="shared" si="9"/>
        <v>22.5</v>
      </c>
      <c r="X30" s="35">
        <f t="shared" si="9"/>
      </c>
      <c r="Y30" s="128">
        <f t="shared" si="9"/>
      </c>
      <c r="Z30" s="35">
        <f t="shared" si="10"/>
      </c>
      <c r="AA30" s="128">
        <f t="shared" si="10"/>
      </c>
      <c r="AB30" s="35">
        <f t="shared" si="10"/>
      </c>
      <c r="AC30" s="157">
        <f t="shared" si="10"/>
      </c>
      <c r="AD30" s="79">
        <f t="shared" si="12"/>
        <v>2</v>
      </c>
      <c r="AE30" s="79">
        <f t="shared" si="13"/>
        <v>22.5</v>
      </c>
      <c r="AF30" s="12"/>
      <c r="AG30" s="287" t="str">
        <f t="shared" si="11"/>
        <v>専門工学系(電気電子工学)</v>
      </c>
      <c r="AH30" s="88"/>
      <c r="AI30" s="87"/>
      <c r="AJ30" s="87"/>
      <c r="AK30" s="87"/>
      <c r="AL30" s="80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1:60" s="13" customFormat="1" ht="15.75" customHeight="1">
      <c r="A31" s="97"/>
      <c r="B31" s="75"/>
      <c r="C31" s="75"/>
      <c r="D31" s="75"/>
      <c r="E31" s="75"/>
      <c r="F31" s="185"/>
      <c r="G31" s="147" t="s">
        <v>103</v>
      </c>
      <c r="H31" s="138">
        <v>2</v>
      </c>
      <c r="I31" s="130">
        <v>67.5</v>
      </c>
      <c r="J31" s="129"/>
      <c r="K31" s="130"/>
      <c r="L31" s="119"/>
      <c r="M31" s="130"/>
      <c r="N31" s="119"/>
      <c r="O31" s="130"/>
      <c r="P31" s="119"/>
      <c r="Q31" s="130"/>
      <c r="R31" s="119"/>
      <c r="S31" s="130"/>
      <c r="T31" s="119"/>
      <c r="U31" s="130"/>
      <c r="V31" s="119"/>
      <c r="W31" s="130"/>
      <c r="X31" s="119"/>
      <c r="Y31" s="130"/>
      <c r="Z31" s="119"/>
      <c r="AA31" s="130"/>
      <c r="AB31" s="119"/>
      <c r="AC31" s="158"/>
      <c r="AD31" s="76">
        <f t="shared" si="12"/>
        <v>2</v>
      </c>
      <c r="AE31" s="76">
        <f t="shared" si="13"/>
        <v>67.5</v>
      </c>
      <c r="AF31" s="12"/>
      <c r="AG31" s="287"/>
      <c r="AH31" s="88"/>
      <c r="AI31" s="87"/>
      <c r="AJ31" s="87"/>
      <c r="AK31" s="87"/>
      <c r="AL31" s="80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1:60" s="13" customFormat="1" ht="15.75" customHeight="1">
      <c r="A32" s="97"/>
      <c r="B32" s="49"/>
      <c r="C32" s="49"/>
      <c r="D32" s="49"/>
      <c r="E32" s="49"/>
      <c r="F32" s="186"/>
      <c r="G32" s="148" t="s">
        <v>104</v>
      </c>
      <c r="H32" s="135">
        <v>1</v>
      </c>
      <c r="I32" s="124">
        <v>22.5</v>
      </c>
      <c r="J32" s="58"/>
      <c r="K32" s="124"/>
      <c r="L32" s="21"/>
      <c r="M32" s="124"/>
      <c r="N32" s="21"/>
      <c r="O32" s="124"/>
      <c r="P32" s="21"/>
      <c r="Q32" s="124"/>
      <c r="R32" s="21"/>
      <c r="S32" s="124"/>
      <c r="T32" s="21"/>
      <c r="U32" s="124"/>
      <c r="V32" s="21"/>
      <c r="W32" s="124"/>
      <c r="X32" s="21"/>
      <c r="Y32" s="124"/>
      <c r="Z32" s="21"/>
      <c r="AA32" s="124"/>
      <c r="AB32" s="21"/>
      <c r="AC32" s="155"/>
      <c r="AD32" s="71">
        <f t="shared" si="12"/>
        <v>1</v>
      </c>
      <c r="AE32" s="71">
        <f t="shared" si="13"/>
        <v>22.5</v>
      </c>
      <c r="AF32" s="12"/>
      <c r="AG32" s="287"/>
      <c r="AH32" s="88"/>
      <c r="AI32" s="87"/>
      <c r="AJ32" s="87"/>
      <c r="AK32" s="87"/>
      <c r="AL32" s="80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1:60" s="13" customFormat="1" ht="15.75" customHeight="1">
      <c r="A33" s="97"/>
      <c r="B33" s="49"/>
      <c r="C33" s="49"/>
      <c r="D33" s="49"/>
      <c r="E33" s="49"/>
      <c r="F33" s="186"/>
      <c r="G33" s="148" t="s">
        <v>105</v>
      </c>
      <c r="H33" s="135">
        <v>2</v>
      </c>
      <c r="I33" s="124">
        <v>67.5</v>
      </c>
      <c r="J33" s="131"/>
      <c r="K33" s="124"/>
      <c r="L33" s="21"/>
      <c r="M33" s="124"/>
      <c r="N33" s="21"/>
      <c r="O33" s="124"/>
      <c r="P33" s="21"/>
      <c r="Q33" s="124"/>
      <c r="R33" s="21"/>
      <c r="S33" s="124"/>
      <c r="T33" s="21"/>
      <c r="U33" s="124"/>
      <c r="V33" s="21"/>
      <c r="W33" s="124"/>
      <c r="X33" s="21"/>
      <c r="Y33" s="124"/>
      <c r="Z33" s="21"/>
      <c r="AA33" s="124"/>
      <c r="AB33" s="21"/>
      <c r="AC33" s="155"/>
      <c r="AD33" s="71">
        <f t="shared" si="12"/>
        <v>2</v>
      </c>
      <c r="AE33" s="71">
        <f t="shared" si="13"/>
        <v>67.5</v>
      </c>
      <c r="AF33" s="12"/>
      <c r="AG33" s="287"/>
      <c r="AH33" s="88"/>
      <c r="AI33" s="87"/>
      <c r="AJ33" s="87"/>
      <c r="AK33" s="87"/>
      <c r="AL33" s="80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60" s="13" customFormat="1" ht="15.75" customHeight="1">
      <c r="A34" s="97"/>
      <c r="B34" s="54"/>
      <c r="C34" s="54"/>
      <c r="D34" s="54"/>
      <c r="E34" s="54"/>
      <c r="F34" s="187"/>
      <c r="G34" s="149" t="s">
        <v>109</v>
      </c>
      <c r="H34" s="140"/>
      <c r="I34" s="153"/>
      <c r="J34" s="132"/>
      <c r="K34" s="133"/>
      <c r="L34" s="35"/>
      <c r="M34" s="128"/>
      <c r="N34" s="27"/>
      <c r="O34" s="133"/>
      <c r="P34" s="35"/>
      <c r="Q34" s="128"/>
      <c r="R34" s="35"/>
      <c r="S34" s="128"/>
      <c r="T34" s="35"/>
      <c r="U34" s="128"/>
      <c r="V34" s="35"/>
      <c r="W34" s="128"/>
      <c r="X34" s="35"/>
      <c r="Y34" s="128"/>
      <c r="Z34" s="35"/>
      <c r="AA34" s="128"/>
      <c r="AB34" s="27"/>
      <c r="AC34" s="159"/>
      <c r="AD34" s="73">
        <f t="shared" si="12"/>
      </c>
      <c r="AE34" s="73">
        <f t="shared" si="13"/>
      </c>
      <c r="AF34" s="12"/>
      <c r="AG34" s="287"/>
      <c r="AH34" s="88"/>
      <c r="AI34" s="87"/>
      <c r="AJ34" s="87"/>
      <c r="AK34" s="87"/>
      <c r="AL34" s="80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s="13" customFormat="1" ht="15.75" customHeight="1" thickBot="1">
      <c r="A35" s="98"/>
      <c r="B35" s="60"/>
      <c r="C35" s="60"/>
      <c r="D35" s="60"/>
      <c r="E35" s="60"/>
      <c r="F35" s="188"/>
      <c r="G35" s="150" t="s">
        <v>224</v>
      </c>
      <c r="H35" s="141"/>
      <c r="I35" s="117"/>
      <c r="J35" s="120"/>
      <c r="K35" s="117"/>
      <c r="L35" s="120"/>
      <c r="M35" s="117"/>
      <c r="N35" s="120"/>
      <c r="O35" s="117"/>
      <c r="P35" s="120"/>
      <c r="Q35" s="117"/>
      <c r="R35" s="120"/>
      <c r="S35" s="117"/>
      <c r="T35" s="120"/>
      <c r="U35" s="117"/>
      <c r="V35" s="120"/>
      <c r="W35" s="117"/>
      <c r="X35" s="120"/>
      <c r="Y35" s="117"/>
      <c r="Z35" s="120"/>
      <c r="AA35" s="117"/>
      <c r="AB35" s="120"/>
      <c r="AC35" s="139"/>
      <c r="AD35" s="74">
        <f>SUM(AD21:AD34)</f>
        <v>17</v>
      </c>
      <c r="AE35" s="74">
        <f>SUM(AE21:AE34)</f>
        <v>315</v>
      </c>
      <c r="AF35" s="12"/>
      <c r="AG35" s="287"/>
      <c r="AH35" s="88"/>
      <c r="AI35" s="87"/>
      <c r="AJ35" s="87"/>
      <c r="AK35" s="87"/>
      <c r="AL35" s="80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38" ht="15.75" customHeight="1" thickTop="1">
      <c r="A36" s="96"/>
      <c r="B36" s="64" t="s">
        <v>0</v>
      </c>
      <c r="C36" s="178" t="s">
        <v>247</v>
      </c>
      <c r="D36" s="109">
        <v>232</v>
      </c>
      <c r="E36" s="15">
        <f aca="true" t="shared" si="14" ref="E36:E45">LOOKUP(D36,$D$99:$D$176,$E$99:$E$176)</f>
        <v>15</v>
      </c>
      <c r="F36" s="182" t="str">
        <f aca="true" t="shared" si="15" ref="F36:F45">IF(INDEX(F$99:F$176,$E36)=0,"",IF(INDEX(F$99:F$176,$E36)=MID(C36,1,3),"ok","枠注意"))</f>
        <v>ok</v>
      </c>
      <c r="G36" s="144" t="str">
        <f>IF(INDEX(G$99:G$176,$E36)=0,"",INDEX(G$99:G$176,$E36))</f>
        <v>材料強度論 </v>
      </c>
      <c r="H36" s="134"/>
      <c r="I36" s="61"/>
      <c r="J36" s="121">
        <f aca="true" t="shared" si="16" ref="J36:Y45">IF(INDEX(J$99:J$176,$E36)=0,"",INDEX(J$99:J$176,$E36))</f>
      </c>
      <c r="K36" s="122">
        <f t="shared" si="16"/>
      </c>
      <c r="L36" s="121">
        <f t="shared" si="16"/>
        <v>2</v>
      </c>
      <c r="M36" s="122">
        <f t="shared" si="16"/>
        <v>22.5</v>
      </c>
      <c r="N36" s="121">
        <f t="shared" si="16"/>
      </c>
      <c r="O36" s="122">
        <f t="shared" si="16"/>
      </c>
      <c r="P36" s="121">
        <f t="shared" si="16"/>
      </c>
      <c r="Q36" s="122">
        <f t="shared" si="16"/>
      </c>
      <c r="R36" s="121">
        <f t="shared" si="16"/>
      </c>
      <c r="S36" s="122">
        <f t="shared" si="16"/>
      </c>
      <c r="T36" s="121">
        <f t="shared" si="16"/>
      </c>
      <c r="U36" s="122">
        <f t="shared" si="16"/>
      </c>
      <c r="V36" s="121">
        <f t="shared" si="16"/>
      </c>
      <c r="W36" s="122">
        <f t="shared" si="16"/>
      </c>
      <c r="X36" s="121">
        <f t="shared" si="16"/>
      </c>
      <c r="Y36" s="122">
        <f t="shared" si="16"/>
      </c>
      <c r="Z36" s="121">
        <f aca="true" t="shared" si="17" ref="Z36:AC45">IF(INDEX(Z$99:Z$176,$E36)=0,"",INDEX(Z$99:Z$176,$E36))</f>
      </c>
      <c r="AA36" s="122">
        <f t="shared" si="17"/>
      </c>
      <c r="AB36" s="17">
        <f t="shared" si="17"/>
      </c>
      <c r="AC36" s="154">
        <f t="shared" si="17"/>
      </c>
      <c r="AD36" s="70">
        <f>IF(SUM(H36:AB36)=0,"",SUM(H36,J36,L36,N36,P36,R36,T36,V36,X36,Z36,AB36))</f>
        <v>2</v>
      </c>
      <c r="AE36" s="70">
        <f>IF(SUM(I36:AC36)=0,"",SUM(I36,K36,M36,O36,Q36,S36,U36,W36,Y36,AA36,AC36))</f>
        <v>22.5</v>
      </c>
      <c r="AG36" s="287">
        <f aca="true" t="shared" si="18" ref="AG36:AG45">IF(INDEX(AH$99:AH$176,$E36)=0,"",INDEX(AH$99:AH$176,$E36))</f>
      </c>
      <c r="AH36" s="88"/>
      <c r="AI36" s="87"/>
      <c r="AJ36" s="87"/>
      <c r="AK36" s="87"/>
      <c r="AL36" s="80"/>
    </row>
    <row r="37" spans="1:38" ht="15.75" customHeight="1">
      <c r="A37" s="67" t="s">
        <v>110</v>
      </c>
      <c r="B37" s="65" t="s">
        <v>246</v>
      </c>
      <c r="C37" s="179" t="s">
        <v>248</v>
      </c>
      <c r="D37" s="110">
        <v>422</v>
      </c>
      <c r="E37" s="19">
        <f t="shared" si="14"/>
        <v>50</v>
      </c>
      <c r="F37" s="183" t="str">
        <f t="shared" si="15"/>
        <v>ok</v>
      </c>
      <c r="G37" s="145" t="str">
        <f>IF(INDEX(G$99:G$176,$E37)=0,"",INDEX(G$99:G$176,$E37))</f>
        <v>電気電子材料 </v>
      </c>
      <c r="H37" s="135"/>
      <c r="I37" s="62"/>
      <c r="J37" s="123">
        <f t="shared" si="16"/>
      </c>
      <c r="K37" s="124">
        <f t="shared" si="16"/>
      </c>
      <c r="L37" s="21">
        <f t="shared" si="16"/>
      </c>
      <c r="M37" s="124">
        <f t="shared" si="16"/>
      </c>
      <c r="N37" s="21">
        <f t="shared" si="16"/>
      </c>
      <c r="O37" s="124">
        <f t="shared" si="16"/>
      </c>
      <c r="P37" s="21">
        <f t="shared" si="16"/>
      </c>
      <c r="Q37" s="124">
        <f t="shared" si="16"/>
      </c>
      <c r="R37" s="21">
        <f t="shared" si="16"/>
      </c>
      <c r="S37" s="124">
        <f t="shared" si="16"/>
      </c>
      <c r="T37" s="21">
        <f t="shared" si="16"/>
        <v>2</v>
      </c>
      <c r="U37" s="124">
        <f t="shared" si="16"/>
        <v>22.5</v>
      </c>
      <c r="V37" s="21">
        <f t="shared" si="16"/>
      </c>
      <c r="W37" s="124">
        <f t="shared" si="16"/>
      </c>
      <c r="X37" s="21">
        <f t="shared" si="16"/>
      </c>
      <c r="Y37" s="124">
        <f t="shared" si="16"/>
      </c>
      <c r="Z37" s="21">
        <f t="shared" si="17"/>
      </c>
      <c r="AA37" s="124">
        <f t="shared" si="17"/>
      </c>
      <c r="AB37" s="21">
        <f t="shared" si="17"/>
      </c>
      <c r="AC37" s="155">
        <f t="shared" si="17"/>
      </c>
      <c r="AD37" s="71">
        <f aca="true" t="shared" si="19" ref="AD37:AD49">IF(SUM(H37:AB37)=0,"",SUM(H37,J37,L37,N37,P37,R37,T37,V37,X37,Z37,AB37))</f>
        <v>2</v>
      </c>
      <c r="AE37" s="71">
        <f aca="true" t="shared" si="20" ref="AE37:AE49">IF(SUM(I37:AC37)=0,"",SUM(I37,K37,M37,O37,Q37,S37,U37,W37,Y37,AA37,AC37))</f>
        <v>22.5</v>
      </c>
      <c r="AG37" s="287" t="str">
        <f t="shared" si="18"/>
        <v>専門工学系(電気電子工学)</v>
      </c>
      <c r="AH37" s="88"/>
      <c r="AI37" s="87"/>
      <c r="AJ37" s="87"/>
      <c r="AK37" s="87"/>
      <c r="AL37" s="80"/>
    </row>
    <row r="38" spans="1:38" ht="15.75" customHeight="1">
      <c r="A38" s="92" t="s">
        <v>96</v>
      </c>
      <c r="B38" s="66" t="s">
        <v>92</v>
      </c>
      <c r="C38" s="179" t="s">
        <v>249</v>
      </c>
      <c r="D38" s="110">
        <v>402</v>
      </c>
      <c r="E38" s="19">
        <f t="shared" si="14"/>
        <v>44</v>
      </c>
      <c r="F38" s="183" t="str">
        <f t="shared" si="15"/>
        <v>ok</v>
      </c>
      <c r="G38" s="145" t="str">
        <f>IF(INDEX(G$99:G$176,$E38)=0,"",INDEX(G$99:G$176,$E38))</f>
        <v>パワーエレクトロニクス特論 </v>
      </c>
      <c r="H38" s="135"/>
      <c r="I38" s="62"/>
      <c r="J38" s="123">
        <f t="shared" si="16"/>
      </c>
      <c r="K38" s="124">
        <f t="shared" si="16"/>
      </c>
      <c r="L38" s="21">
        <f t="shared" si="16"/>
      </c>
      <c r="M38" s="124">
        <f t="shared" si="16"/>
      </c>
      <c r="N38" s="21">
        <f t="shared" si="16"/>
      </c>
      <c r="O38" s="124">
        <f t="shared" si="16"/>
      </c>
      <c r="P38" s="21">
        <f t="shared" si="16"/>
        <v>2</v>
      </c>
      <c r="Q38" s="124">
        <f t="shared" si="16"/>
        <v>22.5</v>
      </c>
      <c r="R38" s="21">
        <f t="shared" si="16"/>
      </c>
      <c r="S38" s="124">
        <f t="shared" si="16"/>
      </c>
      <c r="T38" s="21">
        <f t="shared" si="16"/>
      </c>
      <c r="U38" s="124">
        <f t="shared" si="16"/>
      </c>
      <c r="V38" s="21">
        <f t="shared" si="16"/>
      </c>
      <c r="W38" s="124">
        <f t="shared" si="16"/>
      </c>
      <c r="X38" s="21">
        <f t="shared" si="16"/>
      </c>
      <c r="Y38" s="124">
        <f t="shared" si="16"/>
      </c>
      <c r="Z38" s="21">
        <f t="shared" si="17"/>
      </c>
      <c r="AA38" s="124">
        <f t="shared" si="17"/>
      </c>
      <c r="AB38" s="21">
        <f t="shared" si="17"/>
      </c>
      <c r="AC38" s="155">
        <f t="shared" si="17"/>
      </c>
      <c r="AD38" s="71">
        <f t="shared" si="19"/>
        <v>2</v>
      </c>
      <c r="AE38" s="71">
        <f t="shared" si="20"/>
        <v>22.5</v>
      </c>
      <c r="AG38" s="287" t="str">
        <f t="shared" si="18"/>
        <v>専門工学系(電気電子工学)</v>
      </c>
      <c r="AH38" s="88"/>
      <c r="AI38" s="87"/>
      <c r="AJ38" s="87"/>
      <c r="AK38" s="87"/>
      <c r="AL38" s="80"/>
    </row>
    <row r="39" spans="1:38" ht="15.75" customHeight="1">
      <c r="A39" s="92" t="s">
        <v>98</v>
      </c>
      <c r="B39" s="65" t="s">
        <v>246</v>
      </c>
      <c r="C39" s="179" t="s">
        <v>254</v>
      </c>
      <c r="D39" s="110">
        <v>116</v>
      </c>
      <c r="E39" s="19">
        <f t="shared" si="14"/>
        <v>7</v>
      </c>
      <c r="F39" s="183" t="str">
        <f t="shared" si="15"/>
        <v>ok</v>
      </c>
      <c r="G39" s="145" t="str">
        <f>IF(INDEX(G$99:G$176,$E39)=0,"",INDEX(G$99:G$176,$E39))</f>
        <v>英会話I </v>
      </c>
      <c r="H39" s="135"/>
      <c r="I39" s="62"/>
      <c r="J39" s="123">
        <f t="shared" si="16"/>
      </c>
      <c r="K39" s="124">
        <f t="shared" si="16"/>
      </c>
      <c r="L39" s="21">
        <f t="shared" si="16"/>
      </c>
      <c r="M39" s="124">
        <f t="shared" si="16"/>
      </c>
      <c r="N39" s="21">
        <f t="shared" si="16"/>
      </c>
      <c r="O39" s="124">
        <f t="shared" si="16"/>
      </c>
      <c r="P39" s="21">
        <f t="shared" si="16"/>
      </c>
      <c r="Q39" s="124">
        <f t="shared" si="16"/>
      </c>
      <c r="R39" s="21">
        <f t="shared" si="16"/>
      </c>
      <c r="S39" s="124">
        <f t="shared" si="16"/>
      </c>
      <c r="T39" s="21">
        <f t="shared" si="16"/>
      </c>
      <c r="U39" s="124">
        <f t="shared" si="16"/>
      </c>
      <c r="V39" s="21">
        <f t="shared" si="16"/>
      </c>
      <c r="W39" s="124">
        <f t="shared" si="16"/>
      </c>
      <c r="X39" s="21">
        <f t="shared" si="16"/>
      </c>
      <c r="Y39" s="124">
        <f t="shared" si="16"/>
      </c>
      <c r="Z39" s="21">
        <f t="shared" si="17"/>
      </c>
      <c r="AA39" s="124">
        <f t="shared" si="17"/>
      </c>
      <c r="AB39" s="21">
        <f t="shared" si="17"/>
        <v>1</v>
      </c>
      <c r="AC39" s="155">
        <f t="shared" si="17"/>
        <v>22.5</v>
      </c>
      <c r="AD39" s="71">
        <f t="shared" si="19"/>
        <v>1</v>
      </c>
      <c r="AE39" s="71">
        <f t="shared" si="20"/>
        <v>22.5</v>
      </c>
      <c r="AG39" s="287">
        <f t="shared" si="18"/>
      </c>
      <c r="AH39" s="88"/>
      <c r="AI39" s="87"/>
      <c r="AJ39" s="87"/>
      <c r="AK39" s="87"/>
      <c r="AL39" s="80"/>
    </row>
    <row r="40" spans="1:38" ht="15.75" customHeight="1">
      <c r="A40" s="92" t="s">
        <v>100</v>
      </c>
      <c r="B40" s="66" t="s">
        <v>93</v>
      </c>
      <c r="C40" s="179" t="s">
        <v>250</v>
      </c>
      <c r="D40" s="110">
        <v>111</v>
      </c>
      <c r="E40" s="19">
        <f t="shared" si="14"/>
        <v>2</v>
      </c>
      <c r="F40" s="183" t="str">
        <f t="shared" si="15"/>
        <v>ok</v>
      </c>
      <c r="G40" s="145" t="str">
        <f>IF(INDEX(G$99:G$176,$E40)=0,"",INDEX(G$99:G$176,$E40))</f>
        <v>総合ドイツ語I </v>
      </c>
      <c r="H40" s="136"/>
      <c r="I40" s="63"/>
      <c r="J40" s="125">
        <f t="shared" si="16"/>
      </c>
      <c r="K40" s="126">
        <f t="shared" si="16"/>
      </c>
      <c r="L40" s="25">
        <f t="shared" si="16"/>
      </c>
      <c r="M40" s="126">
        <f t="shared" si="16"/>
      </c>
      <c r="N40" s="25">
        <f t="shared" si="16"/>
      </c>
      <c r="O40" s="126">
        <f t="shared" si="16"/>
      </c>
      <c r="P40" s="25">
        <f t="shared" si="16"/>
      </c>
      <c r="Q40" s="126">
        <f t="shared" si="16"/>
      </c>
      <c r="R40" s="25">
        <f t="shared" si="16"/>
      </c>
      <c r="S40" s="126">
        <f t="shared" si="16"/>
      </c>
      <c r="T40" s="25">
        <f t="shared" si="16"/>
      </c>
      <c r="U40" s="126">
        <f t="shared" si="16"/>
      </c>
      <c r="V40" s="25">
        <f t="shared" si="16"/>
      </c>
      <c r="W40" s="126">
        <f t="shared" si="16"/>
      </c>
      <c r="X40" s="25">
        <f t="shared" si="16"/>
      </c>
      <c r="Y40" s="126">
        <f t="shared" si="16"/>
      </c>
      <c r="Z40" s="25">
        <f t="shared" si="17"/>
      </c>
      <c r="AA40" s="126">
        <f t="shared" si="17"/>
      </c>
      <c r="AB40" s="25">
        <f t="shared" si="17"/>
        <v>1</v>
      </c>
      <c r="AC40" s="156">
        <f t="shared" si="17"/>
        <v>22.5</v>
      </c>
      <c r="AD40" s="72">
        <f t="shared" si="19"/>
        <v>1</v>
      </c>
      <c r="AE40" s="72">
        <f t="shared" si="20"/>
        <v>22.5</v>
      </c>
      <c r="AG40" s="287">
        <f t="shared" si="18"/>
      </c>
      <c r="AH40" s="88"/>
      <c r="AI40" s="87"/>
      <c r="AJ40" s="87"/>
      <c r="AK40" s="87"/>
      <c r="AL40" s="80"/>
    </row>
    <row r="41" spans="1:38" ht="15.75" customHeight="1">
      <c r="A41" s="92" t="s">
        <v>101</v>
      </c>
      <c r="B41" s="65" t="s">
        <v>246</v>
      </c>
      <c r="C41" s="179" t="s">
        <v>251</v>
      </c>
      <c r="D41" s="110" t="s">
        <v>188</v>
      </c>
      <c r="E41" s="19">
        <f t="shared" si="14"/>
        <v>78</v>
      </c>
      <c r="F41" s="183">
        <f t="shared" si="15"/>
      </c>
      <c r="G41" s="145" t="str">
        <f>IF(INDEX(G$99:G$176,$E41)=0,"",INDEX(G$99:G$176,$E41))</f>
        <v>-</v>
      </c>
      <c r="H41" s="135"/>
      <c r="I41" s="62"/>
      <c r="J41" s="123">
        <f t="shared" si="16"/>
      </c>
      <c r="K41" s="124">
        <f t="shared" si="16"/>
      </c>
      <c r="L41" s="21">
        <f t="shared" si="16"/>
      </c>
      <c r="M41" s="124">
        <f t="shared" si="16"/>
      </c>
      <c r="N41" s="21">
        <f t="shared" si="16"/>
      </c>
      <c r="O41" s="124">
        <f t="shared" si="16"/>
      </c>
      <c r="P41" s="21">
        <f t="shared" si="16"/>
      </c>
      <c r="Q41" s="124">
        <f t="shared" si="16"/>
      </c>
      <c r="R41" s="21">
        <f t="shared" si="16"/>
      </c>
      <c r="S41" s="124">
        <f t="shared" si="16"/>
      </c>
      <c r="T41" s="21">
        <f t="shared" si="16"/>
      </c>
      <c r="U41" s="124">
        <f t="shared" si="16"/>
      </c>
      <c r="V41" s="21">
        <f t="shared" si="16"/>
      </c>
      <c r="W41" s="124">
        <f t="shared" si="16"/>
      </c>
      <c r="X41" s="21">
        <f t="shared" si="16"/>
      </c>
      <c r="Y41" s="124">
        <f t="shared" si="16"/>
      </c>
      <c r="Z41" s="21">
        <f t="shared" si="17"/>
      </c>
      <c r="AA41" s="124">
        <f t="shared" si="17"/>
      </c>
      <c r="AB41" s="21">
        <f t="shared" si="17"/>
      </c>
      <c r="AC41" s="155">
        <f t="shared" si="17"/>
      </c>
      <c r="AD41" s="71">
        <f t="shared" si="19"/>
      </c>
      <c r="AE41" s="71">
        <f t="shared" si="20"/>
      </c>
      <c r="AG41" s="287">
        <f t="shared" si="18"/>
      </c>
      <c r="AH41" s="88"/>
      <c r="AI41" s="87"/>
      <c r="AJ41" s="87"/>
      <c r="AK41" s="87"/>
      <c r="AL41" s="80"/>
    </row>
    <row r="42" spans="1:60" s="13" customFormat="1" ht="15.75" customHeight="1">
      <c r="A42" s="92"/>
      <c r="B42" s="66" t="s">
        <v>94</v>
      </c>
      <c r="C42" s="179" t="s">
        <v>255</v>
      </c>
      <c r="D42" s="110">
        <v>265</v>
      </c>
      <c r="E42" s="19">
        <f t="shared" si="14"/>
        <v>27</v>
      </c>
      <c r="F42" s="183" t="str">
        <f t="shared" si="15"/>
        <v>ok</v>
      </c>
      <c r="G42" s="145" t="str">
        <f>IF(INDEX(G$99:G$176,$E42)=0,"",INDEX(G$99:G$176,$E42))</f>
        <v>地理情報学 </v>
      </c>
      <c r="H42" s="135"/>
      <c r="I42" s="62"/>
      <c r="J42" s="123">
        <f t="shared" si="16"/>
      </c>
      <c r="K42" s="124">
        <f t="shared" si="16"/>
      </c>
      <c r="L42" s="21">
        <f t="shared" si="16"/>
      </c>
      <c r="M42" s="124">
        <f t="shared" si="16"/>
      </c>
      <c r="N42" s="21">
        <f t="shared" si="16"/>
      </c>
      <c r="O42" s="124">
        <f t="shared" si="16"/>
      </c>
      <c r="P42" s="21">
        <f t="shared" si="16"/>
      </c>
      <c r="Q42" s="124">
        <f t="shared" si="16"/>
      </c>
      <c r="R42" s="21">
        <f t="shared" si="16"/>
      </c>
      <c r="S42" s="124">
        <f t="shared" si="16"/>
      </c>
      <c r="T42" s="21">
        <f t="shared" si="16"/>
      </c>
      <c r="U42" s="124">
        <f t="shared" si="16"/>
      </c>
      <c r="V42" s="21">
        <f t="shared" si="16"/>
      </c>
      <c r="W42" s="124">
        <f t="shared" si="16"/>
      </c>
      <c r="X42" s="21">
        <f t="shared" si="16"/>
        <v>2</v>
      </c>
      <c r="Y42" s="124">
        <f t="shared" si="16"/>
        <v>22.5</v>
      </c>
      <c r="Z42" s="21">
        <f t="shared" si="17"/>
      </c>
      <c r="AA42" s="124">
        <f t="shared" si="17"/>
      </c>
      <c r="AB42" s="21">
        <f t="shared" si="17"/>
      </c>
      <c r="AC42" s="155">
        <f t="shared" si="17"/>
      </c>
      <c r="AD42" s="71">
        <f t="shared" si="19"/>
        <v>2</v>
      </c>
      <c r="AE42" s="71">
        <f t="shared" si="20"/>
        <v>22.5</v>
      </c>
      <c r="AF42" s="12"/>
      <c r="AG42" s="287" t="str">
        <f t="shared" si="18"/>
        <v>注意：この科目は「基礎能力-情報技術」または「社会科学」のどちらにも指定できる</v>
      </c>
      <c r="AH42" s="88"/>
      <c r="AI42" s="87"/>
      <c r="AJ42" s="87"/>
      <c r="AK42" s="87"/>
      <c r="AL42" s="80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1:60" s="13" customFormat="1" ht="15.75" customHeight="1">
      <c r="A43" s="92"/>
      <c r="B43" s="65" t="s">
        <v>246</v>
      </c>
      <c r="C43" s="179" t="s">
        <v>252</v>
      </c>
      <c r="D43" s="110">
        <v>403</v>
      </c>
      <c r="E43" s="19">
        <f t="shared" si="14"/>
        <v>45</v>
      </c>
      <c r="F43" s="183" t="str">
        <f t="shared" si="15"/>
        <v>ok</v>
      </c>
      <c r="G43" s="145" t="str">
        <f>IF(INDEX(G$99:G$176,$E43)=0,"",INDEX(G$99:G$176,$E43))</f>
        <v>電力制御機器工学 </v>
      </c>
      <c r="H43" s="135"/>
      <c r="I43" s="62"/>
      <c r="J43" s="123">
        <f t="shared" si="16"/>
      </c>
      <c r="K43" s="124">
        <f t="shared" si="16"/>
      </c>
      <c r="L43" s="21">
        <f t="shared" si="16"/>
      </c>
      <c r="M43" s="124">
        <f t="shared" si="16"/>
      </c>
      <c r="N43" s="21">
        <f t="shared" si="16"/>
      </c>
      <c r="O43" s="124">
        <f t="shared" si="16"/>
      </c>
      <c r="P43" s="21">
        <f t="shared" si="16"/>
        <v>2</v>
      </c>
      <c r="Q43" s="124">
        <f t="shared" si="16"/>
        <v>22.5</v>
      </c>
      <c r="R43" s="21">
        <f t="shared" si="16"/>
      </c>
      <c r="S43" s="124">
        <f t="shared" si="16"/>
      </c>
      <c r="T43" s="21">
        <f t="shared" si="16"/>
      </c>
      <c r="U43" s="124">
        <f t="shared" si="16"/>
      </c>
      <c r="V43" s="21">
        <f t="shared" si="16"/>
      </c>
      <c r="W43" s="124">
        <f t="shared" si="16"/>
      </c>
      <c r="X43" s="21">
        <f t="shared" si="16"/>
      </c>
      <c r="Y43" s="124">
        <f t="shared" si="16"/>
      </c>
      <c r="Z43" s="21">
        <f t="shared" si="17"/>
      </c>
      <c r="AA43" s="124">
        <f t="shared" si="17"/>
      </c>
      <c r="AB43" s="21">
        <f t="shared" si="17"/>
      </c>
      <c r="AC43" s="155">
        <f t="shared" si="17"/>
      </c>
      <c r="AD43" s="71">
        <f t="shared" si="19"/>
        <v>2</v>
      </c>
      <c r="AE43" s="71">
        <f t="shared" si="20"/>
        <v>22.5</v>
      </c>
      <c r="AF43" s="12"/>
      <c r="AG43" s="287" t="str">
        <f t="shared" si="18"/>
        <v>専門工学系(電気電子工学)</v>
      </c>
      <c r="AH43" s="88"/>
      <c r="AI43" s="87"/>
      <c r="AJ43" s="87"/>
      <c r="AK43" s="87"/>
      <c r="AL43" s="80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s="13" customFormat="1" ht="15.75" customHeight="1">
      <c r="A44" s="92"/>
      <c r="B44" s="66" t="s">
        <v>95</v>
      </c>
      <c r="C44" s="179" t="s">
        <v>253</v>
      </c>
      <c r="D44" s="110">
        <v>261</v>
      </c>
      <c r="E44" s="19">
        <f t="shared" si="14"/>
        <v>23</v>
      </c>
      <c r="F44" s="183" t="str">
        <f t="shared" si="15"/>
        <v>ok</v>
      </c>
      <c r="G44" s="145" t="str">
        <f>IF(INDEX(G$99:G$176,$E44)=0,"",INDEX(G$99:G$176,$E44))</f>
        <v>エネルギーと社会 </v>
      </c>
      <c r="H44" s="135"/>
      <c r="I44" s="62"/>
      <c r="J44" s="123">
        <f t="shared" si="16"/>
      </c>
      <c r="K44" s="124">
        <f t="shared" si="16"/>
      </c>
      <c r="L44" s="21">
        <f t="shared" si="16"/>
      </c>
      <c r="M44" s="124">
        <f t="shared" si="16"/>
      </c>
      <c r="N44" s="21">
        <f t="shared" si="16"/>
      </c>
      <c r="O44" s="124">
        <f t="shared" si="16"/>
      </c>
      <c r="P44" s="21">
        <f t="shared" si="16"/>
      </c>
      <c r="Q44" s="124">
        <f t="shared" si="16"/>
      </c>
      <c r="R44" s="21">
        <f t="shared" si="16"/>
      </c>
      <c r="S44" s="124">
        <f t="shared" si="16"/>
      </c>
      <c r="T44" s="21">
        <f t="shared" si="16"/>
      </c>
      <c r="U44" s="124">
        <f t="shared" si="16"/>
      </c>
      <c r="V44" s="21">
        <f t="shared" si="16"/>
      </c>
      <c r="W44" s="124">
        <f t="shared" si="16"/>
      </c>
      <c r="X44" s="21">
        <f t="shared" si="16"/>
        <v>2</v>
      </c>
      <c r="Y44" s="124">
        <f t="shared" si="16"/>
        <v>22.5</v>
      </c>
      <c r="Z44" s="21">
        <f t="shared" si="17"/>
      </c>
      <c r="AA44" s="124">
        <f t="shared" si="17"/>
      </c>
      <c r="AB44" s="21">
        <f t="shared" si="17"/>
      </c>
      <c r="AC44" s="155">
        <f t="shared" si="17"/>
      </c>
      <c r="AD44" s="71">
        <f t="shared" si="19"/>
        <v>2</v>
      </c>
      <c r="AE44" s="71">
        <f t="shared" si="20"/>
        <v>22.5</v>
      </c>
      <c r="AF44" s="12"/>
      <c r="AG44" s="287" t="str">
        <f t="shared" si="18"/>
        <v>注意：この科目は「自然科学」または「社会科学」のどちらにも指定できる</v>
      </c>
      <c r="AH44" s="88"/>
      <c r="AI44" s="87"/>
      <c r="AJ44" s="87"/>
      <c r="AK44" s="87"/>
      <c r="AL44" s="80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s="13" customFormat="1" ht="15.75" customHeight="1">
      <c r="A45" s="92"/>
      <c r="B45" s="53" t="s">
        <v>246</v>
      </c>
      <c r="C45" s="180" t="s">
        <v>256</v>
      </c>
      <c r="D45" s="111">
        <v>113</v>
      </c>
      <c r="E45" s="77">
        <f t="shared" si="14"/>
        <v>4</v>
      </c>
      <c r="F45" s="184" t="str">
        <f t="shared" si="15"/>
        <v>ok</v>
      </c>
      <c r="G45" s="146" t="str">
        <f>IF(INDEX(G$99:G$176,$E45)=0,"",INDEX(G$99:G$176,$E45))</f>
        <v>技術英語I </v>
      </c>
      <c r="H45" s="137"/>
      <c r="I45" s="78"/>
      <c r="J45" s="127">
        <f t="shared" si="16"/>
      </c>
      <c r="K45" s="128">
        <f t="shared" si="16"/>
      </c>
      <c r="L45" s="35">
        <f t="shared" si="16"/>
      </c>
      <c r="M45" s="128">
        <f t="shared" si="16"/>
      </c>
      <c r="N45" s="35">
        <f t="shared" si="16"/>
      </c>
      <c r="O45" s="128">
        <f t="shared" si="16"/>
      </c>
      <c r="P45" s="35">
        <f t="shared" si="16"/>
      </c>
      <c r="Q45" s="128">
        <f t="shared" si="16"/>
      </c>
      <c r="R45" s="35">
        <f t="shared" si="16"/>
      </c>
      <c r="S45" s="128">
        <f t="shared" si="16"/>
      </c>
      <c r="T45" s="35">
        <f t="shared" si="16"/>
      </c>
      <c r="U45" s="128">
        <f t="shared" si="16"/>
      </c>
      <c r="V45" s="35">
        <f t="shared" si="16"/>
      </c>
      <c r="W45" s="128">
        <f t="shared" si="16"/>
      </c>
      <c r="X45" s="35">
        <f t="shared" si="16"/>
      </c>
      <c r="Y45" s="128">
        <f t="shared" si="16"/>
      </c>
      <c r="Z45" s="35">
        <f t="shared" si="17"/>
      </c>
      <c r="AA45" s="128">
        <f t="shared" si="17"/>
      </c>
      <c r="AB45" s="35">
        <f t="shared" si="17"/>
        <v>1</v>
      </c>
      <c r="AC45" s="157">
        <f t="shared" si="17"/>
        <v>22.5</v>
      </c>
      <c r="AD45" s="79">
        <f t="shared" si="19"/>
        <v>1</v>
      </c>
      <c r="AE45" s="79">
        <f t="shared" si="20"/>
        <v>22.5</v>
      </c>
      <c r="AF45" s="12"/>
      <c r="AG45" s="287">
        <f t="shared" si="18"/>
      </c>
      <c r="AH45" s="88"/>
      <c r="AI45" s="87"/>
      <c r="AJ45" s="87"/>
      <c r="AK45" s="87"/>
      <c r="AL45" s="80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60" s="13" customFormat="1" ht="15.75" customHeight="1">
      <c r="A46" s="97"/>
      <c r="B46" s="75"/>
      <c r="C46" s="75"/>
      <c r="D46" s="75"/>
      <c r="E46" s="75"/>
      <c r="F46" s="185"/>
      <c r="G46" s="147" t="s">
        <v>111</v>
      </c>
      <c r="H46" s="138">
        <v>3</v>
      </c>
      <c r="I46" s="130">
        <v>101.25</v>
      </c>
      <c r="J46" s="129"/>
      <c r="K46" s="130"/>
      <c r="L46" s="119"/>
      <c r="M46" s="130"/>
      <c r="N46" s="119"/>
      <c r="O46" s="130"/>
      <c r="P46" s="119"/>
      <c r="Q46" s="130"/>
      <c r="R46" s="119"/>
      <c r="S46" s="130"/>
      <c r="T46" s="119"/>
      <c r="U46" s="130"/>
      <c r="V46" s="119"/>
      <c r="W46" s="130"/>
      <c r="X46" s="119"/>
      <c r="Y46" s="130"/>
      <c r="Z46" s="119"/>
      <c r="AA46" s="130"/>
      <c r="AB46" s="119"/>
      <c r="AC46" s="158"/>
      <c r="AD46" s="76">
        <f t="shared" si="19"/>
        <v>3</v>
      </c>
      <c r="AE46" s="76">
        <f t="shared" si="20"/>
        <v>101.25</v>
      </c>
      <c r="AF46" s="12"/>
      <c r="AG46" s="287"/>
      <c r="AH46" s="88"/>
      <c r="AI46" s="87"/>
      <c r="AJ46" s="87"/>
      <c r="AK46" s="87"/>
      <c r="AL46" s="80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1:60" s="13" customFormat="1" ht="15.75" customHeight="1">
      <c r="A47" s="97"/>
      <c r="B47" s="49"/>
      <c r="C47" s="49"/>
      <c r="D47" s="49"/>
      <c r="E47" s="49"/>
      <c r="F47" s="186"/>
      <c r="G47" s="148" t="s">
        <v>112</v>
      </c>
      <c r="H47" s="135">
        <v>1</v>
      </c>
      <c r="I47" s="124">
        <v>22.5</v>
      </c>
      <c r="J47" s="58"/>
      <c r="K47" s="124"/>
      <c r="L47" s="21"/>
      <c r="M47" s="124"/>
      <c r="N47" s="21"/>
      <c r="O47" s="124"/>
      <c r="P47" s="21"/>
      <c r="Q47" s="124"/>
      <c r="R47" s="21"/>
      <c r="S47" s="124"/>
      <c r="T47" s="21"/>
      <c r="U47" s="124"/>
      <c r="V47" s="21"/>
      <c r="W47" s="124"/>
      <c r="X47" s="21"/>
      <c r="Y47" s="124"/>
      <c r="Z47" s="21"/>
      <c r="AA47" s="124"/>
      <c r="AB47" s="21"/>
      <c r="AC47" s="155"/>
      <c r="AD47" s="71">
        <f t="shared" si="19"/>
        <v>1</v>
      </c>
      <c r="AE47" s="71">
        <f t="shared" si="20"/>
        <v>22.5</v>
      </c>
      <c r="AF47" s="12"/>
      <c r="AG47" s="287"/>
      <c r="AH47" s="88"/>
      <c r="AI47" s="87"/>
      <c r="AJ47" s="87"/>
      <c r="AK47" s="87"/>
      <c r="AL47" s="80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1:60" s="13" customFormat="1" ht="15.75" customHeight="1">
      <c r="A48" s="97"/>
      <c r="B48" s="49"/>
      <c r="C48" s="49"/>
      <c r="D48" s="49"/>
      <c r="E48" s="49"/>
      <c r="F48" s="186"/>
      <c r="G48" s="148" t="s">
        <v>108</v>
      </c>
      <c r="H48" s="135"/>
      <c r="I48" s="124"/>
      <c r="J48" s="131"/>
      <c r="K48" s="124"/>
      <c r="L48" s="21"/>
      <c r="M48" s="124"/>
      <c r="N48" s="21"/>
      <c r="O48" s="124"/>
      <c r="P48" s="21"/>
      <c r="Q48" s="124"/>
      <c r="R48" s="21"/>
      <c r="S48" s="124"/>
      <c r="T48" s="21"/>
      <c r="U48" s="124"/>
      <c r="V48" s="21"/>
      <c r="W48" s="124"/>
      <c r="X48" s="21"/>
      <c r="Y48" s="124"/>
      <c r="Z48" s="21"/>
      <c r="AA48" s="124"/>
      <c r="AB48" s="21"/>
      <c r="AC48" s="155"/>
      <c r="AD48" s="71">
        <f t="shared" si="19"/>
      </c>
      <c r="AE48" s="71">
        <f t="shared" si="20"/>
      </c>
      <c r="AF48" s="12"/>
      <c r="AG48" s="287"/>
      <c r="AH48" s="88"/>
      <c r="AI48" s="87"/>
      <c r="AJ48" s="87"/>
      <c r="AK48" s="87"/>
      <c r="AL48" s="80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1:60" s="13" customFormat="1" ht="15.75" customHeight="1">
      <c r="A49" s="97"/>
      <c r="B49" s="54"/>
      <c r="C49" s="54"/>
      <c r="D49" s="54"/>
      <c r="E49" s="54"/>
      <c r="F49" s="187"/>
      <c r="G49" s="149" t="s">
        <v>109</v>
      </c>
      <c r="H49" s="140"/>
      <c r="I49" s="153"/>
      <c r="J49" s="132"/>
      <c r="K49" s="133"/>
      <c r="L49" s="35"/>
      <c r="M49" s="128"/>
      <c r="N49" s="27"/>
      <c r="O49" s="133"/>
      <c r="P49" s="35"/>
      <c r="Q49" s="128"/>
      <c r="R49" s="35"/>
      <c r="S49" s="128"/>
      <c r="T49" s="35"/>
      <c r="U49" s="128"/>
      <c r="V49" s="35"/>
      <c r="W49" s="128"/>
      <c r="X49" s="35"/>
      <c r="Y49" s="128"/>
      <c r="Z49" s="35"/>
      <c r="AA49" s="128"/>
      <c r="AB49" s="27"/>
      <c r="AC49" s="159"/>
      <c r="AD49" s="73">
        <f t="shared" si="19"/>
      </c>
      <c r="AE49" s="73">
        <f t="shared" si="20"/>
      </c>
      <c r="AF49" s="12"/>
      <c r="AG49" s="287"/>
      <c r="AH49" s="88"/>
      <c r="AI49" s="87"/>
      <c r="AJ49" s="87"/>
      <c r="AK49" s="87"/>
      <c r="AL49" s="80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60" s="13" customFormat="1" ht="15.75" customHeight="1" thickBot="1">
      <c r="A50" s="98"/>
      <c r="B50" s="60"/>
      <c r="C50" s="60"/>
      <c r="D50" s="60"/>
      <c r="E50" s="60"/>
      <c r="F50" s="188"/>
      <c r="G50" s="150" t="s">
        <v>225</v>
      </c>
      <c r="H50" s="141"/>
      <c r="I50" s="117"/>
      <c r="J50" s="120"/>
      <c r="K50" s="117"/>
      <c r="L50" s="120"/>
      <c r="M50" s="117"/>
      <c r="N50" s="120"/>
      <c r="O50" s="117"/>
      <c r="P50" s="120"/>
      <c r="Q50" s="117"/>
      <c r="R50" s="120"/>
      <c r="S50" s="117"/>
      <c r="T50" s="120"/>
      <c r="U50" s="117"/>
      <c r="V50" s="120"/>
      <c r="W50" s="117"/>
      <c r="X50" s="120"/>
      <c r="Y50" s="117"/>
      <c r="Z50" s="120"/>
      <c r="AA50" s="117"/>
      <c r="AB50" s="120"/>
      <c r="AC50" s="139"/>
      <c r="AD50" s="74">
        <f>SUM(AD36:AD49)</f>
        <v>19</v>
      </c>
      <c r="AE50" s="74">
        <f>SUM(AE36:AE49)</f>
        <v>326.25</v>
      </c>
      <c r="AF50" s="12"/>
      <c r="AG50" s="287"/>
      <c r="AH50" s="88"/>
      <c r="AI50" s="87"/>
      <c r="AJ50" s="87"/>
      <c r="AK50" s="87"/>
      <c r="AL50" s="80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1:38" ht="15.75" customHeight="1" thickTop="1">
      <c r="A51" s="96"/>
      <c r="B51" s="64" t="s">
        <v>0</v>
      </c>
      <c r="C51" s="178" t="s">
        <v>257</v>
      </c>
      <c r="D51" s="109" t="s">
        <v>188</v>
      </c>
      <c r="E51" s="15">
        <f aca="true" t="shared" si="21" ref="E51:E60">LOOKUP(D51,$D$99:$D$176,$E$99:$E$176)</f>
        <v>78</v>
      </c>
      <c r="F51" s="182">
        <f aca="true" t="shared" si="22" ref="F51:F60">IF(INDEX(F$99:F$176,$E51)=0,"",IF(INDEX(F$99:F$176,$E51)=MID(C51,1,3),"ok","枠注意"))</f>
      </c>
      <c r="G51" s="144" t="str">
        <f>IF(INDEX(G$99:G$176,$E51)=0,"",INDEX(G$99:G$176,$E51))</f>
        <v>-</v>
      </c>
      <c r="H51" s="134"/>
      <c r="I51" s="61"/>
      <c r="J51" s="121">
        <f aca="true" t="shared" si="23" ref="J51:Y60">IF(INDEX(J$99:J$176,$E51)=0,"",INDEX(J$99:J$176,$E51))</f>
      </c>
      <c r="K51" s="122">
        <f t="shared" si="23"/>
      </c>
      <c r="L51" s="121">
        <f t="shared" si="23"/>
      </c>
      <c r="M51" s="122">
        <f t="shared" si="23"/>
      </c>
      <c r="N51" s="121">
        <f t="shared" si="23"/>
      </c>
      <c r="O51" s="122">
        <f t="shared" si="23"/>
      </c>
      <c r="P51" s="121">
        <f t="shared" si="23"/>
      </c>
      <c r="Q51" s="122">
        <f t="shared" si="23"/>
      </c>
      <c r="R51" s="121">
        <f t="shared" si="23"/>
      </c>
      <c r="S51" s="122">
        <f t="shared" si="23"/>
      </c>
      <c r="T51" s="121">
        <f t="shared" si="23"/>
      </c>
      <c r="U51" s="122">
        <f t="shared" si="23"/>
      </c>
      <c r="V51" s="121">
        <f t="shared" si="23"/>
      </c>
      <c r="W51" s="122">
        <f t="shared" si="23"/>
      </c>
      <c r="X51" s="121">
        <f t="shared" si="23"/>
      </c>
      <c r="Y51" s="122">
        <f t="shared" si="23"/>
      </c>
      <c r="Z51" s="121">
        <f aca="true" t="shared" si="24" ref="Z51:AC60">IF(INDEX(Z$99:Z$176,$E51)=0,"",INDEX(Z$99:Z$176,$E51))</f>
      </c>
      <c r="AA51" s="122">
        <f t="shared" si="24"/>
      </c>
      <c r="AB51" s="17">
        <f t="shared" si="24"/>
      </c>
      <c r="AC51" s="154">
        <f t="shared" si="24"/>
      </c>
      <c r="AD51" s="70">
        <f>IF(SUM(H51:AB51)=0,"",SUM(H51,J51,L51,N51,P51,R51,T51,V51,X51,Z51,AB51))</f>
      </c>
      <c r="AE51" s="70">
        <f>IF(SUM(I51:AC51)=0,"",SUM(I51,K51,M51,O51,Q51,S51,U51,W51,Y51,AA51,AC51))</f>
      </c>
      <c r="AG51" s="287"/>
      <c r="AH51" s="88"/>
      <c r="AI51" s="87"/>
      <c r="AJ51" s="87"/>
      <c r="AK51" s="87"/>
      <c r="AL51" s="80"/>
    </row>
    <row r="52" spans="1:38" ht="15.75" customHeight="1">
      <c r="A52" s="67" t="s">
        <v>110</v>
      </c>
      <c r="B52" s="65" t="s">
        <v>246</v>
      </c>
      <c r="C52" s="179" t="s">
        <v>258</v>
      </c>
      <c r="D52" s="110" t="s">
        <v>188</v>
      </c>
      <c r="E52" s="19">
        <f t="shared" si="21"/>
        <v>78</v>
      </c>
      <c r="F52" s="183">
        <f t="shared" si="22"/>
      </c>
      <c r="G52" s="145" t="str">
        <f>IF(INDEX(G$99:G$176,$E52)=0,"",INDEX(G$99:G$176,$E52))</f>
        <v>-</v>
      </c>
      <c r="H52" s="135"/>
      <c r="I52" s="62"/>
      <c r="J52" s="123">
        <f t="shared" si="23"/>
      </c>
      <c r="K52" s="124">
        <f t="shared" si="23"/>
      </c>
      <c r="L52" s="21">
        <f t="shared" si="23"/>
      </c>
      <c r="M52" s="124">
        <f t="shared" si="23"/>
      </c>
      <c r="N52" s="21">
        <f t="shared" si="23"/>
      </c>
      <c r="O52" s="124">
        <f t="shared" si="23"/>
      </c>
      <c r="P52" s="21">
        <f t="shared" si="23"/>
      </c>
      <c r="Q52" s="124">
        <f t="shared" si="23"/>
      </c>
      <c r="R52" s="21">
        <f t="shared" si="23"/>
      </c>
      <c r="S52" s="124">
        <f t="shared" si="23"/>
      </c>
      <c r="T52" s="21">
        <f t="shared" si="23"/>
      </c>
      <c r="U52" s="124">
        <f t="shared" si="23"/>
      </c>
      <c r="V52" s="21">
        <f t="shared" si="23"/>
      </c>
      <c r="W52" s="124">
        <f t="shared" si="23"/>
      </c>
      <c r="X52" s="21">
        <f t="shared" si="23"/>
      </c>
      <c r="Y52" s="124">
        <f t="shared" si="23"/>
      </c>
      <c r="Z52" s="21">
        <f t="shared" si="24"/>
      </c>
      <c r="AA52" s="124">
        <f t="shared" si="24"/>
      </c>
      <c r="AB52" s="21">
        <f t="shared" si="24"/>
      </c>
      <c r="AC52" s="155">
        <f t="shared" si="24"/>
      </c>
      <c r="AD52" s="71">
        <f aca="true" t="shared" si="25" ref="AD52:AD64">IF(SUM(H52:AB52)=0,"",SUM(H52,J52,L52,N52,P52,R52,T52,V52,X52,Z52,AB52))</f>
      </c>
      <c r="AE52" s="71">
        <f aca="true" t="shared" si="26" ref="AE52:AE64">IF(SUM(I52:AC52)=0,"",SUM(I52,K52,M52,O52,Q52,S52,U52,W52,Y52,AA52,AC52))</f>
      </c>
      <c r="AG52" s="287"/>
      <c r="AH52" s="88"/>
      <c r="AI52" s="87"/>
      <c r="AJ52" s="87"/>
      <c r="AK52" s="87"/>
      <c r="AL52" s="80"/>
    </row>
    <row r="53" spans="1:38" ht="15.75" customHeight="1">
      <c r="A53" s="92" t="s">
        <v>96</v>
      </c>
      <c r="B53" s="66" t="s">
        <v>92</v>
      </c>
      <c r="C53" s="179" t="s">
        <v>259</v>
      </c>
      <c r="D53" s="110" t="s">
        <v>188</v>
      </c>
      <c r="E53" s="19">
        <f t="shared" si="21"/>
        <v>78</v>
      </c>
      <c r="F53" s="183">
        <f t="shared" si="22"/>
      </c>
      <c r="G53" s="145" t="str">
        <f>IF(INDEX(G$99:G$176,$E53)=0,"",INDEX(G$99:G$176,$E53))</f>
        <v>-</v>
      </c>
      <c r="H53" s="135"/>
      <c r="I53" s="62"/>
      <c r="J53" s="123">
        <f t="shared" si="23"/>
      </c>
      <c r="K53" s="124">
        <f t="shared" si="23"/>
      </c>
      <c r="L53" s="21">
        <f t="shared" si="23"/>
      </c>
      <c r="M53" s="124">
        <f t="shared" si="23"/>
      </c>
      <c r="N53" s="21">
        <f t="shared" si="23"/>
      </c>
      <c r="O53" s="124">
        <f t="shared" si="23"/>
      </c>
      <c r="P53" s="21">
        <f t="shared" si="23"/>
      </c>
      <c r="Q53" s="124">
        <f t="shared" si="23"/>
      </c>
      <c r="R53" s="21">
        <f t="shared" si="23"/>
      </c>
      <c r="S53" s="124">
        <f t="shared" si="23"/>
      </c>
      <c r="T53" s="21">
        <f t="shared" si="23"/>
      </c>
      <c r="U53" s="124">
        <f t="shared" si="23"/>
      </c>
      <c r="V53" s="21">
        <f t="shared" si="23"/>
      </c>
      <c r="W53" s="124">
        <f t="shared" si="23"/>
      </c>
      <c r="X53" s="21">
        <f t="shared" si="23"/>
      </c>
      <c r="Y53" s="124">
        <f t="shared" si="23"/>
      </c>
      <c r="Z53" s="21">
        <f t="shared" si="24"/>
      </c>
      <c r="AA53" s="124">
        <f t="shared" si="24"/>
      </c>
      <c r="AB53" s="21">
        <f t="shared" si="24"/>
      </c>
      <c r="AC53" s="155">
        <f t="shared" si="24"/>
      </c>
      <c r="AD53" s="71">
        <f t="shared" si="25"/>
      </c>
      <c r="AE53" s="71">
        <f t="shared" si="26"/>
      </c>
      <c r="AG53" s="287"/>
      <c r="AH53" s="88"/>
      <c r="AI53" s="87"/>
      <c r="AJ53" s="87"/>
      <c r="AK53" s="87"/>
      <c r="AL53" s="80"/>
    </row>
    <row r="54" spans="1:38" ht="15.75" customHeight="1">
      <c r="A54" s="92" t="s">
        <v>98</v>
      </c>
      <c r="B54" s="65" t="s">
        <v>246</v>
      </c>
      <c r="C54" s="179" t="s">
        <v>260</v>
      </c>
      <c r="D54" s="110">
        <v>236</v>
      </c>
      <c r="E54" s="19">
        <f t="shared" si="21"/>
        <v>19</v>
      </c>
      <c r="F54" s="183" t="str">
        <f t="shared" si="22"/>
        <v>ok</v>
      </c>
      <c r="G54" s="145" t="str">
        <f>IF(INDEX(G$99:G$176,$E54)=0,"",INDEX(G$99:G$176,$E54))</f>
        <v>熱統計物理学 </v>
      </c>
      <c r="H54" s="135"/>
      <c r="I54" s="62"/>
      <c r="J54" s="123">
        <f t="shared" si="23"/>
      </c>
      <c r="K54" s="124">
        <f t="shared" si="23"/>
      </c>
      <c r="L54" s="21">
        <f t="shared" si="23"/>
        <v>2</v>
      </c>
      <c r="M54" s="124">
        <f t="shared" si="23"/>
        <v>22.5</v>
      </c>
      <c r="N54" s="21">
        <f t="shared" si="23"/>
      </c>
      <c r="O54" s="124">
        <f t="shared" si="23"/>
      </c>
      <c r="P54" s="21">
        <f t="shared" si="23"/>
      </c>
      <c r="Q54" s="124">
        <f t="shared" si="23"/>
      </c>
      <c r="R54" s="21">
        <f t="shared" si="23"/>
      </c>
      <c r="S54" s="124">
        <f t="shared" si="23"/>
      </c>
      <c r="T54" s="21">
        <f t="shared" si="23"/>
      </c>
      <c r="U54" s="124">
        <f t="shared" si="23"/>
      </c>
      <c r="V54" s="21">
        <f t="shared" si="23"/>
      </c>
      <c r="W54" s="124">
        <f t="shared" si="23"/>
      </c>
      <c r="X54" s="21">
        <f t="shared" si="23"/>
      </c>
      <c r="Y54" s="124">
        <f t="shared" si="23"/>
      </c>
      <c r="Z54" s="21">
        <f t="shared" si="24"/>
      </c>
      <c r="AA54" s="124">
        <f t="shared" si="24"/>
      </c>
      <c r="AB54" s="21">
        <f t="shared" si="24"/>
      </c>
      <c r="AC54" s="155">
        <f t="shared" si="24"/>
      </c>
      <c r="AD54" s="71">
        <f t="shared" si="25"/>
        <v>2</v>
      </c>
      <c r="AE54" s="71">
        <f t="shared" si="26"/>
        <v>22.5</v>
      </c>
      <c r="AG54" s="287"/>
      <c r="AH54" s="88"/>
      <c r="AI54" s="87"/>
      <c r="AJ54" s="87"/>
      <c r="AK54" s="87"/>
      <c r="AL54" s="80"/>
    </row>
    <row r="55" spans="1:38" ht="15.75" customHeight="1">
      <c r="A55" s="92" t="s">
        <v>107</v>
      </c>
      <c r="B55" s="66" t="s">
        <v>93</v>
      </c>
      <c r="C55" s="179" t="s">
        <v>261</v>
      </c>
      <c r="D55" s="110">
        <v>401</v>
      </c>
      <c r="E55" s="19">
        <f t="shared" si="21"/>
        <v>43</v>
      </c>
      <c r="F55" s="183" t="str">
        <f t="shared" si="22"/>
        <v>ok</v>
      </c>
      <c r="G55" s="145" t="str">
        <f>IF(INDEX(G$99:G$176,$E55)=0,"",INDEX(G$99:G$176,$E55))</f>
        <v>集積回路設計 </v>
      </c>
      <c r="H55" s="136"/>
      <c r="I55" s="63"/>
      <c r="J55" s="125">
        <f t="shared" si="23"/>
      </c>
      <c r="K55" s="126">
        <f t="shared" si="23"/>
      </c>
      <c r="L55" s="25">
        <f t="shared" si="23"/>
      </c>
      <c r="M55" s="126">
        <f t="shared" si="23"/>
      </c>
      <c r="N55" s="25">
        <f t="shared" si="23"/>
      </c>
      <c r="O55" s="126">
        <f t="shared" si="23"/>
      </c>
      <c r="P55" s="25">
        <f t="shared" si="23"/>
        <v>2</v>
      </c>
      <c r="Q55" s="126">
        <f t="shared" si="23"/>
        <v>22.5</v>
      </c>
      <c r="R55" s="25">
        <f t="shared" si="23"/>
      </c>
      <c r="S55" s="126">
        <f t="shared" si="23"/>
      </c>
      <c r="T55" s="25">
        <f t="shared" si="23"/>
      </c>
      <c r="U55" s="126">
        <f t="shared" si="23"/>
      </c>
      <c r="V55" s="25">
        <f t="shared" si="23"/>
      </c>
      <c r="W55" s="126">
        <f t="shared" si="23"/>
      </c>
      <c r="X55" s="25">
        <f t="shared" si="23"/>
      </c>
      <c r="Y55" s="126">
        <f t="shared" si="23"/>
      </c>
      <c r="Z55" s="25">
        <f t="shared" si="24"/>
      </c>
      <c r="AA55" s="126">
        <f t="shared" si="24"/>
      </c>
      <c r="AB55" s="25">
        <f t="shared" si="24"/>
      </c>
      <c r="AC55" s="156">
        <f t="shared" si="24"/>
      </c>
      <c r="AD55" s="72">
        <f t="shared" si="25"/>
        <v>2</v>
      </c>
      <c r="AE55" s="72">
        <f t="shared" si="26"/>
        <v>22.5</v>
      </c>
      <c r="AG55" s="287"/>
      <c r="AH55" s="88"/>
      <c r="AI55" s="87"/>
      <c r="AJ55" s="87"/>
      <c r="AK55" s="87"/>
      <c r="AL55" s="80"/>
    </row>
    <row r="56" spans="1:38" ht="15.75" customHeight="1">
      <c r="A56" s="92" t="s">
        <v>101</v>
      </c>
      <c r="B56" s="65" t="s">
        <v>246</v>
      </c>
      <c r="C56" s="179" t="s">
        <v>262</v>
      </c>
      <c r="D56" s="110" t="s">
        <v>188</v>
      </c>
      <c r="E56" s="19">
        <f t="shared" si="21"/>
        <v>78</v>
      </c>
      <c r="F56" s="183">
        <f t="shared" si="22"/>
      </c>
      <c r="G56" s="145" t="str">
        <f>IF(INDEX(G$99:G$176,$E56)=0,"",INDEX(G$99:G$176,$E56))</f>
        <v>-</v>
      </c>
      <c r="H56" s="135"/>
      <c r="I56" s="62"/>
      <c r="J56" s="123">
        <f t="shared" si="23"/>
      </c>
      <c r="K56" s="124">
        <f t="shared" si="23"/>
      </c>
      <c r="L56" s="21">
        <f t="shared" si="23"/>
      </c>
      <c r="M56" s="124">
        <f t="shared" si="23"/>
      </c>
      <c r="N56" s="21">
        <f t="shared" si="23"/>
      </c>
      <c r="O56" s="124">
        <f t="shared" si="23"/>
      </c>
      <c r="P56" s="21">
        <f t="shared" si="23"/>
      </c>
      <c r="Q56" s="124">
        <f t="shared" si="23"/>
      </c>
      <c r="R56" s="21">
        <f t="shared" si="23"/>
      </c>
      <c r="S56" s="124">
        <f t="shared" si="23"/>
      </c>
      <c r="T56" s="21">
        <f t="shared" si="23"/>
      </c>
      <c r="U56" s="124">
        <f t="shared" si="23"/>
      </c>
      <c r="V56" s="21">
        <f t="shared" si="23"/>
      </c>
      <c r="W56" s="124">
        <f t="shared" si="23"/>
      </c>
      <c r="X56" s="21">
        <f t="shared" si="23"/>
      </c>
      <c r="Y56" s="124">
        <f t="shared" si="23"/>
      </c>
      <c r="Z56" s="21">
        <f t="shared" si="24"/>
      </c>
      <c r="AA56" s="124">
        <f t="shared" si="24"/>
      </c>
      <c r="AB56" s="21">
        <f t="shared" si="24"/>
      </c>
      <c r="AC56" s="155">
        <f t="shared" si="24"/>
      </c>
      <c r="AD56" s="71">
        <f t="shared" si="25"/>
      </c>
      <c r="AE56" s="71">
        <f t="shared" si="26"/>
      </c>
      <c r="AG56" s="287"/>
      <c r="AH56" s="88"/>
      <c r="AI56" s="87"/>
      <c r="AJ56" s="87"/>
      <c r="AK56" s="87"/>
      <c r="AL56" s="80"/>
    </row>
    <row r="57" spans="1:60" s="13" customFormat="1" ht="15.75" customHeight="1">
      <c r="A57" s="92"/>
      <c r="B57" s="66" t="s">
        <v>94</v>
      </c>
      <c r="C57" s="179" t="s">
        <v>263</v>
      </c>
      <c r="D57" s="110" t="s">
        <v>188</v>
      </c>
      <c r="E57" s="19">
        <f t="shared" si="21"/>
        <v>78</v>
      </c>
      <c r="F57" s="183">
        <f t="shared" si="22"/>
      </c>
      <c r="G57" s="145" t="str">
        <f>IF(INDEX(G$99:G$176,$E57)=0,"",INDEX(G$99:G$176,$E57))</f>
        <v>-</v>
      </c>
      <c r="H57" s="135"/>
      <c r="I57" s="62"/>
      <c r="J57" s="123">
        <f t="shared" si="23"/>
      </c>
      <c r="K57" s="124">
        <f t="shared" si="23"/>
      </c>
      <c r="L57" s="21">
        <f t="shared" si="23"/>
      </c>
      <c r="M57" s="124">
        <f t="shared" si="23"/>
      </c>
      <c r="N57" s="21">
        <f t="shared" si="23"/>
      </c>
      <c r="O57" s="124">
        <f t="shared" si="23"/>
      </c>
      <c r="P57" s="21">
        <f t="shared" si="23"/>
      </c>
      <c r="Q57" s="124">
        <f t="shared" si="23"/>
      </c>
      <c r="R57" s="21">
        <f t="shared" si="23"/>
      </c>
      <c r="S57" s="124">
        <f t="shared" si="23"/>
      </c>
      <c r="T57" s="21">
        <f t="shared" si="23"/>
      </c>
      <c r="U57" s="124">
        <f t="shared" si="23"/>
      </c>
      <c r="V57" s="21">
        <f t="shared" si="23"/>
      </c>
      <c r="W57" s="124">
        <f t="shared" si="23"/>
      </c>
      <c r="X57" s="21">
        <f t="shared" si="23"/>
      </c>
      <c r="Y57" s="124">
        <f t="shared" si="23"/>
      </c>
      <c r="Z57" s="21">
        <f t="shared" si="24"/>
      </c>
      <c r="AA57" s="124">
        <f t="shared" si="24"/>
      </c>
      <c r="AB57" s="21">
        <f t="shared" si="24"/>
      </c>
      <c r="AC57" s="155">
        <f t="shared" si="24"/>
      </c>
      <c r="AD57" s="71">
        <f t="shared" si="25"/>
      </c>
      <c r="AE57" s="71">
        <f t="shared" si="26"/>
      </c>
      <c r="AF57" s="12"/>
      <c r="AG57" s="287"/>
      <c r="AH57" s="88"/>
      <c r="AI57" s="87"/>
      <c r="AJ57" s="87"/>
      <c r="AK57" s="87"/>
      <c r="AL57" s="80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1:60" s="13" customFormat="1" ht="15.75" customHeight="1">
      <c r="A58" s="92"/>
      <c r="B58" s="65" t="s">
        <v>246</v>
      </c>
      <c r="C58" s="179" t="s">
        <v>264</v>
      </c>
      <c r="D58" s="110" t="s">
        <v>214</v>
      </c>
      <c r="E58" s="19">
        <f t="shared" si="21"/>
        <v>78</v>
      </c>
      <c r="F58" s="183">
        <f t="shared" si="22"/>
      </c>
      <c r="G58" s="145" t="str">
        <f>IF(INDEX(G$99:G$176,$E58)=0,"",INDEX(G$99:G$176,$E58))</f>
        <v>-</v>
      </c>
      <c r="H58" s="135"/>
      <c r="I58" s="62"/>
      <c r="J58" s="123">
        <f t="shared" si="23"/>
      </c>
      <c r="K58" s="124">
        <f t="shared" si="23"/>
      </c>
      <c r="L58" s="21">
        <f t="shared" si="23"/>
      </c>
      <c r="M58" s="124">
        <f t="shared" si="23"/>
      </c>
      <c r="N58" s="21">
        <f t="shared" si="23"/>
      </c>
      <c r="O58" s="124">
        <f t="shared" si="23"/>
      </c>
      <c r="P58" s="21">
        <f t="shared" si="23"/>
      </c>
      <c r="Q58" s="124">
        <f t="shared" si="23"/>
      </c>
      <c r="R58" s="21">
        <f t="shared" si="23"/>
      </c>
      <c r="S58" s="124">
        <f t="shared" si="23"/>
      </c>
      <c r="T58" s="21">
        <f t="shared" si="23"/>
      </c>
      <c r="U58" s="124">
        <f t="shared" si="23"/>
      </c>
      <c r="V58" s="21">
        <f t="shared" si="23"/>
      </c>
      <c r="W58" s="124">
        <f t="shared" si="23"/>
      </c>
      <c r="X58" s="21">
        <f t="shared" si="23"/>
      </c>
      <c r="Y58" s="124">
        <f t="shared" si="23"/>
      </c>
      <c r="Z58" s="21">
        <f t="shared" si="24"/>
      </c>
      <c r="AA58" s="124">
        <f t="shared" si="24"/>
      </c>
      <c r="AB58" s="21">
        <f t="shared" si="24"/>
      </c>
      <c r="AC58" s="155">
        <f t="shared" si="24"/>
      </c>
      <c r="AD58" s="71">
        <f t="shared" si="25"/>
      </c>
      <c r="AE58" s="71">
        <f t="shared" si="26"/>
      </c>
      <c r="AF58" s="12"/>
      <c r="AG58" s="287"/>
      <c r="AH58" s="88"/>
      <c r="AI58" s="87"/>
      <c r="AJ58" s="87"/>
      <c r="AK58" s="87"/>
      <c r="AL58" s="80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1:60" s="13" customFormat="1" ht="15.75" customHeight="1">
      <c r="A59" s="92"/>
      <c r="B59" s="66" t="s">
        <v>95</v>
      </c>
      <c r="C59" s="179" t="s">
        <v>265</v>
      </c>
      <c r="D59" s="110">
        <v>404</v>
      </c>
      <c r="E59" s="19">
        <f t="shared" si="21"/>
        <v>46</v>
      </c>
      <c r="F59" s="183" t="str">
        <f t="shared" si="22"/>
        <v>ok</v>
      </c>
      <c r="G59" s="145" t="str">
        <f>IF(INDEX(G$99:G$176,$E59)=0,"",INDEX(G$99:G$176,$E59))</f>
        <v>電磁波工学II </v>
      </c>
      <c r="H59" s="135"/>
      <c r="I59" s="62"/>
      <c r="J59" s="123">
        <f t="shared" si="23"/>
      </c>
      <c r="K59" s="124">
        <f t="shared" si="23"/>
      </c>
      <c r="L59" s="21">
        <f t="shared" si="23"/>
      </c>
      <c r="M59" s="124">
        <f t="shared" si="23"/>
      </c>
      <c r="N59" s="21">
        <f t="shared" si="23"/>
      </c>
      <c r="O59" s="124">
        <f t="shared" si="23"/>
      </c>
      <c r="P59" s="21">
        <f t="shared" si="23"/>
        <v>2</v>
      </c>
      <c r="Q59" s="124">
        <f t="shared" si="23"/>
        <v>22.5</v>
      </c>
      <c r="R59" s="21">
        <f t="shared" si="23"/>
      </c>
      <c r="S59" s="124">
        <f t="shared" si="23"/>
      </c>
      <c r="T59" s="21">
        <f t="shared" si="23"/>
      </c>
      <c r="U59" s="124">
        <f t="shared" si="23"/>
      </c>
      <c r="V59" s="21">
        <f t="shared" si="23"/>
      </c>
      <c r="W59" s="124">
        <f t="shared" si="23"/>
      </c>
      <c r="X59" s="21">
        <f t="shared" si="23"/>
      </c>
      <c r="Y59" s="124">
        <f t="shared" si="23"/>
      </c>
      <c r="Z59" s="21">
        <f t="shared" si="24"/>
      </c>
      <c r="AA59" s="124">
        <f t="shared" si="24"/>
      </c>
      <c r="AB59" s="21">
        <f t="shared" si="24"/>
      </c>
      <c r="AC59" s="155">
        <f t="shared" si="24"/>
      </c>
      <c r="AD59" s="71">
        <f t="shared" si="25"/>
        <v>2</v>
      </c>
      <c r="AE59" s="71">
        <f t="shared" si="26"/>
        <v>22.5</v>
      </c>
      <c r="AF59" s="12"/>
      <c r="AG59" s="287"/>
      <c r="AH59" s="88"/>
      <c r="AI59" s="87"/>
      <c r="AJ59" s="87"/>
      <c r="AK59" s="87"/>
      <c r="AL59" s="80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1:60" s="13" customFormat="1" ht="15.75" customHeight="1">
      <c r="A60" s="92"/>
      <c r="B60" s="53" t="s">
        <v>246</v>
      </c>
      <c r="C60" s="180" t="s">
        <v>266</v>
      </c>
      <c r="D60" s="111">
        <v>114</v>
      </c>
      <c r="E60" s="77">
        <f t="shared" si="21"/>
        <v>5</v>
      </c>
      <c r="F60" s="184" t="str">
        <f t="shared" si="22"/>
        <v>ok</v>
      </c>
      <c r="G60" s="146" t="str">
        <f>IF(INDEX(G$99:G$176,$E60)=0,"",INDEX(G$99:G$176,$E60))</f>
        <v>技術英語II </v>
      </c>
      <c r="H60" s="137"/>
      <c r="I60" s="78"/>
      <c r="J60" s="127">
        <f t="shared" si="23"/>
      </c>
      <c r="K60" s="128">
        <f t="shared" si="23"/>
      </c>
      <c r="L60" s="35">
        <f t="shared" si="23"/>
      </c>
      <c r="M60" s="128">
        <f t="shared" si="23"/>
      </c>
      <c r="N60" s="35">
        <f t="shared" si="23"/>
      </c>
      <c r="O60" s="128">
        <f t="shared" si="23"/>
      </c>
      <c r="P60" s="35">
        <f t="shared" si="23"/>
      </c>
      <c r="Q60" s="128">
        <f t="shared" si="23"/>
      </c>
      <c r="R60" s="35">
        <f t="shared" si="23"/>
      </c>
      <c r="S60" s="128">
        <f t="shared" si="23"/>
      </c>
      <c r="T60" s="35">
        <f t="shared" si="23"/>
      </c>
      <c r="U60" s="128">
        <f t="shared" si="23"/>
      </c>
      <c r="V60" s="35">
        <f t="shared" si="23"/>
      </c>
      <c r="W60" s="128">
        <f t="shared" si="23"/>
      </c>
      <c r="X60" s="35">
        <f t="shared" si="23"/>
      </c>
      <c r="Y60" s="128">
        <f t="shared" si="23"/>
      </c>
      <c r="Z60" s="35">
        <f t="shared" si="24"/>
      </c>
      <c r="AA60" s="128">
        <f t="shared" si="24"/>
      </c>
      <c r="AB60" s="35">
        <f t="shared" si="24"/>
        <v>1</v>
      </c>
      <c r="AC60" s="157">
        <f t="shared" si="24"/>
        <v>22.5</v>
      </c>
      <c r="AD60" s="79">
        <f t="shared" si="25"/>
        <v>1</v>
      </c>
      <c r="AE60" s="79">
        <f t="shared" si="26"/>
        <v>22.5</v>
      </c>
      <c r="AF60" s="12"/>
      <c r="AG60" s="287"/>
      <c r="AH60" s="88"/>
      <c r="AI60" s="87"/>
      <c r="AJ60" s="87"/>
      <c r="AK60" s="87"/>
      <c r="AL60" s="80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1:60" s="13" customFormat="1" ht="15.75" customHeight="1">
      <c r="A61" s="97"/>
      <c r="B61" s="75"/>
      <c r="C61" s="75"/>
      <c r="D61" s="75"/>
      <c r="E61" s="75"/>
      <c r="F61" s="185"/>
      <c r="G61" s="147" t="s">
        <v>113</v>
      </c>
      <c r="H61" s="138">
        <v>3</v>
      </c>
      <c r="I61" s="130">
        <v>101.25</v>
      </c>
      <c r="J61" s="129"/>
      <c r="K61" s="130"/>
      <c r="L61" s="119"/>
      <c r="M61" s="130"/>
      <c r="N61" s="119"/>
      <c r="O61" s="130"/>
      <c r="P61" s="119"/>
      <c r="Q61" s="130"/>
      <c r="R61" s="119"/>
      <c r="S61" s="130"/>
      <c r="T61" s="119"/>
      <c r="U61" s="130"/>
      <c r="V61" s="119"/>
      <c r="W61" s="130"/>
      <c r="X61" s="119"/>
      <c r="Y61" s="130"/>
      <c r="Z61" s="119"/>
      <c r="AA61" s="130"/>
      <c r="AB61" s="119"/>
      <c r="AC61" s="158"/>
      <c r="AD61" s="76">
        <f t="shared" si="25"/>
        <v>3</v>
      </c>
      <c r="AE61" s="76">
        <f t="shared" si="26"/>
        <v>101.25</v>
      </c>
      <c r="AF61" s="12"/>
      <c r="AG61" s="287"/>
      <c r="AH61" s="88"/>
      <c r="AI61" s="87"/>
      <c r="AJ61" s="87"/>
      <c r="AK61" s="87"/>
      <c r="AL61" s="80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1:60" s="13" customFormat="1" ht="15.75" customHeight="1">
      <c r="A62" s="97"/>
      <c r="B62" s="49"/>
      <c r="C62" s="49"/>
      <c r="D62" s="49"/>
      <c r="E62" s="49"/>
      <c r="F62" s="186"/>
      <c r="G62" s="148" t="s">
        <v>114</v>
      </c>
      <c r="H62" s="135">
        <v>1</v>
      </c>
      <c r="I62" s="124">
        <v>22.5</v>
      </c>
      <c r="J62" s="58"/>
      <c r="K62" s="124"/>
      <c r="L62" s="21"/>
      <c r="M62" s="124"/>
      <c r="N62" s="21"/>
      <c r="O62" s="124"/>
      <c r="P62" s="21"/>
      <c r="Q62" s="124"/>
      <c r="R62" s="21"/>
      <c r="S62" s="124"/>
      <c r="T62" s="21"/>
      <c r="U62" s="124"/>
      <c r="V62" s="21"/>
      <c r="W62" s="124"/>
      <c r="X62" s="21"/>
      <c r="Y62" s="124"/>
      <c r="Z62" s="21"/>
      <c r="AA62" s="124"/>
      <c r="AB62" s="21"/>
      <c r="AC62" s="155"/>
      <c r="AD62" s="71">
        <f t="shared" si="25"/>
        <v>1</v>
      </c>
      <c r="AE62" s="71">
        <f t="shared" si="26"/>
        <v>22.5</v>
      </c>
      <c r="AF62" s="12"/>
      <c r="AG62" s="287"/>
      <c r="AH62" s="88"/>
      <c r="AI62" s="87"/>
      <c r="AJ62" s="87"/>
      <c r="AK62" s="87"/>
      <c r="AL62" s="80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1:60" s="13" customFormat="1" ht="15.75" customHeight="1">
      <c r="A63" s="97"/>
      <c r="B63" s="49"/>
      <c r="C63" s="49"/>
      <c r="D63" s="49"/>
      <c r="E63" s="49"/>
      <c r="F63" s="186"/>
      <c r="G63" s="148" t="s">
        <v>108</v>
      </c>
      <c r="H63" s="135"/>
      <c r="I63" s="124"/>
      <c r="J63" s="131"/>
      <c r="K63" s="124"/>
      <c r="L63" s="21"/>
      <c r="M63" s="124"/>
      <c r="N63" s="21"/>
      <c r="O63" s="124"/>
      <c r="P63" s="21"/>
      <c r="Q63" s="124"/>
      <c r="R63" s="21"/>
      <c r="S63" s="124"/>
      <c r="T63" s="21"/>
      <c r="U63" s="124"/>
      <c r="V63" s="21"/>
      <c r="W63" s="124"/>
      <c r="X63" s="21"/>
      <c r="Y63" s="124"/>
      <c r="Z63" s="21"/>
      <c r="AA63" s="124"/>
      <c r="AB63" s="21"/>
      <c r="AC63" s="155"/>
      <c r="AD63" s="71">
        <f t="shared" si="25"/>
      </c>
      <c r="AE63" s="71">
        <f t="shared" si="26"/>
      </c>
      <c r="AF63" s="12"/>
      <c r="AG63" s="288"/>
      <c r="AH63" s="80"/>
      <c r="AI63" s="12"/>
      <c r="AJ63" s="12"/>
      <c r="AK63" s="12"/>
      <c r="AL63" s="80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1:60" s="13" customFormat="1" ht="15.75" customHeight="1">
      <c r="A64" s="97"/>
      <c r="B64" s="54"/>
      <c r="C64" s="54"/>
      <c r="D64" s="54"/>
      <c r="E64" s="54"/>
      <c r="F64" s="187"/>
      <c r="G64" s="149" t="s">
        <v>109</v>
      </c>
      <c r="H64" s="140"/>
      <c r="I64" s="153"/>
      <c r="J64" s="132"/>
      <c r="K64" s="133"/>
      <c r="L64" s="35"/>
      <c r="M64" s="128"/>
      <c r="N64" s="27"/>
      <c r="O64" s="133"/>
      <c r="P64" s="35"/>
      <c r="Q64" s="128"/>
      <c r="R64" s="35"/>
      <c r="S64" s="128"/>
      <c r="T64" s="35"/>
      <c r="U64" s="128"/>
      <c r="V64" s="35"/>
      <c r="W64" s="128"/>
      <c r="X64" s="35"/>
      <c r="Y64" s="128"/>
      <c r="Z64" s="35"/>
      <c r="AA64" s="128"/>
      <c r="AB64" s="27"/>
      <c r="AC64" s="159"/>
      <c r="AD64" s="73">
        <f t="shared" si="25"/>
      </c>
      <c r="AE64" s="73">
        <f t="shared" si="26"/>
      </c>
      <c r="AF64" s="12"/>
      <c r="AG64" s="288"/>
      <c r="AH64" s="80"/>
      <c r="AI64" s="12"/>
      <c r="AJ64" s="12"/>
      <c r="AK64" s="12"/>
      <c r="AL64" s="80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1:60" s="13" customFormat="1" ht="15.75" customHeight="1" thickBot="1">
      <c r="A65" s="98"/>
      <c r="B65" s="60"/>
      <c r="C65" s="60"/>
      <c r="D65" s="60"/>
      <c r="E65" s="60"/>
      <c r="F65" s="188"/>
      <c r="G65" s="150" t="s">
        <v>224</v>
      </c>
      <c r="H65" s="141"/>
      <c r="I65" s="117"/>
      <c r="J65" s="120"/>
      <c r="K65" s="117"/>
      <c r="L65" s="120"/>
      <c r="M65" s="117"/>
      <c r="N65" s="120"/>
      <c r="O65" s="117"/>
      <c r="P65" s="120"/>
      <c r="Q65" s="117"/>
      <c r="R65" s="120"/>
      <c r="S65" s="117"/>
      <c r="T65" s="120"/>
      <c r="U65" s="117"/>
      <c r="V65" s="120"/>
      <c r="W65" s="117"/>
      <c r="X65" s="120"/>
      <c r="Y65" s="117"/>
      <c r="Z65" s="120"/>
      <c r="AA65" s="117"/>
      <c r="AB65" s="120"/>
      <c r="AC65" s="139"/>
      <c r="AD65" s="74">
        <f>SUM(AD51:AD64)</f>
        <v>11</v>
      </c>
      <c r="AE65" s="74">
        <f>SUM(AE51:AE64)</f>
        <v>213.75</v>
      </c>
      <c r="AF65" s="12"/>
      <c r="AG65" s="288"/>
      <c r="AH65" s="80"/>
      <c r="AI65" s="12"/>
      <c r="AJ65" s="12"/>
      <c r="AK65" s="12"/>
      <c r="AL65" s="80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1:60" s="13" customFormat="1" ht="15.75" customHeight="1" thickBot="1" thickTop="1">
      <c r="A66" s="112"/>
      <c r="B66" s="113"/>
      <c r="C66" s="113"/>
      <c r="D66" s="113"/>
      <c r="E66" s="113"/>
      <c r="F66" s="113"/>
      <c r="G66" s="151" t="s">
        <v>233</v>
      </c>
      <c r="H66" s="141">
        <f>SUM(H6:H64)</f>
        <v>20</v>
      </c>
      <c r="I66" s="117">
        <f aca="true" t="shared" si="27" ref="I66:AC66">SUM(I6:I64)</f>
        <v>630</v>
      </c>
      <c r="J66" s="120">
        <f t="shared" si="27"/>
        <v>4</v>
      </c>
      <c r="K66" s="117">
        <f t="shared" si="27"/>
        <v>45</v>
      </c>
      <c r="L66" s="120">
        <f t="shared" si="27"/>
        <v>6</v>
      </c>
      <c r="M66" s="117">
        <f t="shared" si="27"/>
        <v>67.5</v>
      </c>
      <c r="N66" s="120">
        <f t="shared" si="27"/>
        <v>2</v>
      </c>
      <c r="O66" s="117">
        <f t="shared" si="27"/>
        <v>22.5</v>
      </c>
      <c r="P66" s="120">
        <f t="shared" si="27"/>
        <v>8</v>
      </c>
      <c r="Q66" s="117">
        <f t="shared" si="27"/>
        <v>90</v>
      </c>
      <c r="R66" s="120">
        <f t="shared" si="27"/>
        <v>4</v>
      </c>
      <c r="S66" s="117">
        <f t="shared" si="27"/>
        <v>45</v>
      </c>
      <c r="T66" s="120">
        <f t="shared" si="27"/>
        <v>2</v>
      </c>
      <c r="U66" s="117">
        <f t="shared" si="27"/>
        <v>22.5</v>
      </c>
      <c r="V66" s="120">
        <f t="shared" si="27"/>
        <v>4</v>
      </c>
      <c r="W66" s="117">
        <f t="shared" si="27"/>
        <v>45</v>
      </c>
      <c r="X66" s="120">
        <f t="shared" si="27"/>
        <v>8</v>
      </c>
      <c r="Y66" s="117">
        <f t="shared" si="27"/>
        <v>90</v>
      </c>
      <c r="Z66" s="120">
        <f t="shared" si="27"/>
        <v>2</v>
      </c>
      <c r="AA66" s="117">
        <f t="shared" si="27"/>
        <v>22.5</v>
      </c>
      <c r="AB66" s="120">
        <f t="shared" si="27"/>
        <v>7</v>
      </c>
      <c r="AC66" s="117">
        <f t="shared" si="27"/>
        <v>157.5</v>
      </c>
      <c r="AD66" s="114"/>
      <c r="AE66" s="114"/>
      <c r="AF66" s="12"/>
      <c r="AG66" s="288"/>
      <c r="AH66" s="80"/>
      <c r="AI66" s="12"/>
      <c r="AJ66" s="12"/>
      <c r="AK66" s="12"/>
      <c r="AL66" s="80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1:31" ht="15.75" customHeight="1" thickTop="1">
      <c r="A67" s="160"/>
      <c r="B67" s="161"/>
      <c r="C67" s="161"/>
      <c r="D67" s="161"/>
      <c r="E67" s="161"/>
      <c r="F67" s="161"/>
      <c r="G67" s="162"/>
      <c r="H67" s="163"/>
      <c r="I67" s="164"/>
      <c r="J67" s="165"/>
      <c r="K67" s="166"/>
      <c r="L67" s="166"/>
      <c r="M67" s="166"/>
      <c r="N67" s="166"/>
      <c r="O67" s="164"/>
      <c r="P67" s="165"/>
      <c r="Q67" s="166"/>
      <c r="R67" s="166"/>
      <c r="S67" s="166"/>
      <c r="T67" s="166"/>
      <c r="U67" s="166"/>
      <c r="V67" s="166"/>
      <c r="W67" s="164"/>
      <c r="X67" s="172"/>
      <c r="Y67" s="173"/>
      <c r="Z67" s="166">
        <f>SUM(X66,Z66,AB66)</f>
        <v>17</v>
      </c>
      <c r="AA67" s="166">
        <f>SUM(Y66,AA66,AC66)</f>
        <v>270</v>
      </c>
      <c r="AB67" s="166"/>
      <c r="AC67" s="169"/>
      <c r="AD67" s="171">
        <f>SUM(AD6:AD65)/2</f>
        <v>67</v>
      </c>
      <c r="AE67" s="171">
        <f>SUM(AE6:AE65)/2</f>
        <v>1237.5</v>
      </c>
    </row>
    <row r="68" spans="1:31" ht="15.75" customHeight="1" thickBot="1">
      <c r="A68" s="99"/>
      <c r="B68" s="57"/>
      <c r="C68" s="57"/>
      <c r="D68" s="57"/>
      <c r="E68" s="57"/>
      <c r="F68" s="57"/>
      <c r="G68" s="152" t="s">
        <v>281</v>
      </c>
      <c r="H68" s="167">
        <f>H66</f>
        <v>20</v>
      </c>
      <c r="I68" s="69">
        <f>I66</f>
        <v>630</v>
      </c>
      <c r="J68" s="168"/>
      <c r="K68" s="118"/>
      <c r="L68" s="118">
        <f>SUM(J66,L66,N66)</f>
        <v>12</v>
      </c>
      <c r="M68" s="118">
        <f>SUM(K66,M66,O66)</f>
        <v>135</v>
      </c>
      <c r="N68" s="118"/>
      <c r="O68" s="69"/>
      <c r="P68" s="168"/>
      <c r="Q68" s="118"/>
      <c r="R68" s="118">
        <f>SUM(P66,R66,T66,V66,X66)</f>
        <v>26</v>
      </c>
      <c r="S68" s="118">
        <f>SUM(Q66,S66,U66,W66,Y66)</f>
        <v>292.5</v>
      </c>
      <c r="T68" s="118"/>
      <c r="U68" s="118"/>
      <c r="V68" s="118"/>
      <c r="W68" s="118"/>
      <c r="X68" s="118"/>
      <c r="Y68" s="69"/>
      <c r="Z68" s="118"/>
      <c r="AA68" s="118"/>
      <c r="AB68" s="118"/>
      <c r="AC68" s="170"/>
      <c r="AD68" s="68"/>
      <c r="AE68" s="68"/>
    </row>
    <row r="69" spans="1:60" s="80" customFormat="1" ht="14.25" thickTop="1">
      <c r="A69" s="40"/>
      <c r="B69" s="81"/>
      <c r="C69" s="81"/>
      <c r="D69" s="81"/>
      <c r="E69" s="81"/>
      <c r="F69" s="81"/>
      <c r="G69" s="81"/>
      <c r="H69" s="81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12"/>
      <c r="AG69" s="288"/>
      <c r="AI69" s="12"/>
      <c r="AJ69" s="12"/>
      <c r="AK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1:60" s="80" customFormat="1" ht="13.5">
      <c r="A70" s="40">
        <v>0</v>
      </c>
      <c r="B70" s="81" t="str">
        <f>IF(B97&gt;1,"★同じ科目を2回受講の計画になっています","○科目を重なることなく取得する計画です")</f>
        <v>○科目を重なることなく取得する計画です</v>
      </c>
      <c r="C70" s="81"/>
      <c r="D70" s="81"/>
      <c r="E70" s="81"/>
      <c r="F70" s="81"/>
      <c r="G70" s="81"/>
      <c r="H70" s="82"/>
      <c r="I70" s="81"/>
      <c r="J70" s="81"/>
      <c r="K70" s="81" t="s">
        <v>230</v>
      </c>
      <c r="L70" s="40"/>
      <c r="M70" s="81"/>
      <c r="N70" s="81"/>
      <c r="O70" s="40"/>
      <c r="P70" s="40"/>
      <c r="Q70" s="40"/>
      <c r="R70" s="81"/>
      <c r="S70" s="40"/>
      <c r="T70" s="40"/>
      <c r="U70" s="40"/>
      <c r="V70" s="40"/>
      <c r="W70" s="40"/>
      <c r="X70" s="40"/>
      <c r="Y70" s="40"/>
      <c r="Z70" s="40"/>
      <c r="AA70" s="40"/>
      <c r="AB70" s="82" t="s">
        <v>280</v>
      </c>
      <c r="AC70" s="40"/>
      <c r="AD70" s="82"/>
      <c r="AE70" s="82"/>
      <c r="AF70" s="12"/>
      <c r="AG70" s="288"/>
      <c r="AI70" s="12"/>
      <c r="AJ70" s="12"/>
      <c r="AK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1:60" s="80" customFormat="1" ht="13.5">
      <c r="A71" s="40">
        <v>1</v>
      </c>
      <c r="B71" s="81" t="str">
        <f>IF(AD67&lt;62,"★専攻科での総取得単位数が 62 未満です","○専攻科での総取得単位数が 62 以上です")</f>
        <v>○専攻科での総取得単位数が 62 以上です</v>
      </c>
      <c r="C71" s="81"/>
      <c r="D71" s="81"/>
      <c r="E71" s="81"/>
      <c r="F71" s="81"/>
      <c r="G71" s="81"/>
      <c r="H71" s="82"/>
      <c r="I71" s="81" t="s">
        <v>223</v>
      </c>
      <c r="J71" s="81"/>
      <c r="K71" s="40"/>
      <c r="L71" s="40"/>
      <c r="M71" s="40"/>
      <c r="N71" s="40"/>
      <c r="O71" s="40"/>
      <c r="P71" s="81"/>
      <c r="Q71" s="40"/>
      <c r="R71" s="81" t="s">
        <v>279</v>
      </c>
      <c r="S71" s="40"/>
      <c r="T71" s="40"/>
      <c r="U71" s="40"/>
      <c r="V71" s="40"/>
      <c r="W71" s="40"/>
      <c r="X71" s="40"/>
      <c r="Y71" s="82"/>
      <c r="Z71" s="82"/>
      <c r="AA71" s="81"/>
      <c r="AB71" s="82"/>
      <c r="AC71" s="40"/>
      <c r="AD71" s="82" t="s">
        <v>213</v>
      </c>
      <c r="AE71" s="82"/>
      <c r="AF71" s="12"/>
      <c r="AG71" s="288"/>
      <c r="AI71" s="12"/>
      <c r="AJ71" s="12"/>
      <c r="AK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1:60" s="80" customFormat="1" ht="13.5">
      <c r="A72" s="40">
        <v>2</v>
      </c>
      <c r="B72" s="81" t="str">
        <f>IF((H16+H31+H46+H61)&lt;10,"★研究の単位数が 10 未満です","○研究の単位数が 10 以上です")</f>
        <v>○研究の単位数が 10 以上です</v>
      </c>
      <c r="C72" s="81"/>
      <c r="D72" s="81"/>
      <c r="E72" s="81"/>
      <c r="F72" s="81"/>
      <c r="G72" s="81"/>
      <c r="H72" s="81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81"/>
      <c r="Z72" s="81"/>
      <c r="AA72" s="40"/>
      <c r="AB72" s="40"/>
      <c r="AC72" s="40"/>
      <c r="AD72" s="82"/>
      <c r="AE72" s="82" t="s">
        <v>118</v>
      </c>
      <c r="AF72" s="12"/>
      <c r="AG72" s="288"/>
      <c r="AI72" s="12"/>
      <c r="AJ72" s="12"/>
      <c r="AK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1:60" s="80" customFormat="1" ht="13.5">
      <c r="A73" s="40">
        <v>3</v>
      </c>
      <c r="B73" s="81" t="str">
        <f>IF((H17+H32+H47+H62)&lt;4,"★演習の単位数が 4 未満です","○演習の単位数が  4 以上です")</f>
        <v>○演習の単位数が  4 以上です</v>
      </c>
      <c r="C73" s="81"/>
      <c r="D73" s="81"/>
      <c r="E73" s="81"/>
      <c r="F73" s="81"/>
      <c r="G73" s="81"/>
      <c r="H73" s="81"/>
      <c r="I73" s="40"/>
      <c r="J73" s="100" t="s">
        <v>221</v>
      </c>
      <c r="K73" s="102"/>
      <c r="L73" s="101" t="s">
        <v>311</v>
      </c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1"/>
      <c r="Z73" s="101"/>
      <c r="AA73" s="102"/>
      <c r="AB73" s="102"/>
      <c r="AC73" s="102"/>
      <c r="AD73" s="201"/>
      <c r="AE73" s="82"/>
      <c r="AF73" s="12"/>
      <c r="AG73" s="288"/>
      <c r="AI73" s="12"/>
      <c r="AJ73" s="12"/>
      <c r="AK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1:60" s="80" customFormat="1" ht="13.5">
      <c r="A74" s="40">
        <v>4</v>
      </c>
      <c r="B74" s="81" t="str">
        <f>IF((H18+H33+H48+H63)&lt;4,"★実験の単位数が 4 未満です","○実験の単位数が 4 以上です")</f>
        <v>○実験の単位数が 4 以上です</v>
      </c>
      <c r="C74" s="81"/>
      <c r="D74" s="81"/>
      <c r="E74" s="81"/>
      <c r="F74" s="81"/>
      <c r="G74" s="81"/>
      <c r="H74" s="81"/>
      <c r="I74" s="40"/>
      <c r="J74" s="202"/>
      <c r="K74" s="103" t="s">
        <v>312</v>
      </c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3"/>
      <c r="Z74" s="103"/>
      <c r="AA74" s="104"/>
      <c r="AB74" s="104"/>
      <c r="AC74" s="104"/>
      <c r="AD74" s="203"/>
      <c r="AE74" s="82"/>
      <c r="AF74" s="12"/>
      <c r="AG74" s="288"/>
      <c r="AI74" s="12"/>
      <c r="AJ74" s="12"/>
      <c r="AK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1:60" s="80" customFormat="1" ht="13.5">
      <c r="A75" s="40">
        <v>5</v>
      </c>
      <c r="B75" s="81" t="str">
        <f>IF(MATCH("工学倫理*",$G$5:$G$65,0),"○工学倫理は","★工学倫理は")</f>
        <v>○工学倫理は</v>
      </c>
      <c r="C75" s="81"/>
      <c r="D75" s="81"/>
      <c r="E75" s="81"/>
      <c r="F75" s="81" t="str">
        <f>MID(INDEX($C$5:$C$54,MATCH("工学倫理*",$G$5:$G$65,0)),1,3)</f>
        <v>火1後</v>
      </c>
      <c r="G75" s="81" t="s">
        <v>297</v>
      </c>
      <c r="H75" s="81"/>
      <c r="I75" s="40"/>
      <c r="J75" s="202"/>
      <c r="K75" s="103" t="s">
        <v>310</v>
      </c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3"/>
      <c r="Z75" s="103"/>
      <c r="AA75" s="104"/>
      <c r="AB75" s="104"/>
      <c r="AC75" s="104"/>
      <c r="AD75" s="203"/>
      <c r="AE75" s="82"/>
      <c r="AF75" s="12"/>
      <c r="AG75" s="288"/>
      <c r="AI75" s="12"/>
      <c r="AJ75" s="12"/>
      <c r="AK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1:60" s="80" customFormat="1" ht="13.5">
      <c r="A76" s="40">
        <v>6</v>
      </c>
      <c r="B76" s="81" t="str">
        <f>IF((H19+H34+H49+H64)&lt;2,"★実習の単位数が 2 未満です","○実習の単位数が 2 以上です")</f>
        <v>○実習の単位数が 2 以上です</v>
      </c>
      <c r="C76" s="81"/>
      <c r="D76" s="81"/>
      <c r="E76" s="81"/>
      <c r="F76" s="81"/>
      <c r="G76" s="81"/>
      <c r="H76" s="81"/>
      <c r="I76" s="40"/>
      <c r="J76" s="202"/>
      <c r="K76" s="103" t="s">
        <v>304</v>
      </c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3"/>
      <c r="Z76" s="103"/>
      <c r="AA76" s="104"/>
      <c r="AB76" s="104"/>
      <c r="AC76" s="104"/>
      <c r="AD76" s="203"/>
      <c r="AE76" s="82"/>
      <c r="AF76" s="12"/>
      <c r="AG76" s="288"/>
      <c r="AI76" s="12"/>
      <c r="AJ76" s="12"/>
      <c r="AK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1:60" s="80" customFormat="1" ht="13.5">
      <c r="A77" s="40">
        <v>7</v>
      </c>
      <c r="B77" s="81" t="str">
        <f>IF(M6/2&lt;6,"★基礎能力の科目数が 6 未満です","○基礎能力の科目数が 6 以上です")</f>
        <v>○基礎能力の科目数が 6 以上です</v>
      </c>
      <c r="C77" s="81"/>
      <c r="D77" s="81"/>
      <c r="E77" s="81"/>
      <c r="F77" s="81"/>
      <c r="G77" s="81"/>
      <c r="H77" s="81"/>
      <c r="I77" s="40"/>
      <c r="J77" s="202"/>
      <c r="K77" s="103" t="s">
        <v>222</v>
      </c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3"/>
      <c r="Z77" s="103"/>
      <c r="AA77" s="104"/>
      <c r="AB77" s="104"/>
      <c r="AC77" s="104"/>
      <c r="AD77" s="203"/>
      <c r="AE77" s="82"/>
      <c r="AF77" s="12"/>
      <c r="AG77" s="288"/>
      <c r="AI77" s="12"/>
      <c r="AJ77" s="12"/>
      <c r="AK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1:60" s="80" customFormat="1" ht="13.5">
      <c r="A78" s="40">
        <v>8</v>
      </c>
      <c r="B78" s="81" t="str">
        <f>IF(R68/2&lt;6,"★基礎工学の科目数が 6 未満です","○基礎工学の科目数が 6 以上です")</f>
        <v>○基礎工学の科目数が 6 以上です</v>
      </c>
      <c r="C78" s="81"/>
      <c r="D78" s="81"/>
      <c r="E78" s="81"/>
      <c r="F78" s="81"/>
      <c r="G78" s="81"/>
      <c r="H78" s="81"/>
      <c r="I78" s="40"/>
      <c r="J78" s="202"/>
      <c r="K78" s="103" t="s">
        <v>292</v>
      </c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3"/>
      <c r="Z78" s="103"/>
      <c r="AA78" s="104"/>
      <c r="AB78" s="104"/>
      <c r="AC78" s="104"/>
      <c r="AD78" s="203"/>
      <c r="AE78" s="82"/>
      <c r="AF78" s="12"/>
      <c r="AG78" s="288"/>
      <c r="AI78" s="12"/>
      <c r="AJ78" s="12"/>
      <c r="AK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1:60" s="80" customFormat="1" ht="13.5">
      <c r="A79" s="40">
        <v>9</v>
      </c>
      <c r="B79" s="81" t="str">
        <f>IF(P66*R66*T66*V66*X66=0,"★基礎工学 5 分野のうち一つ以上の分野が 0 科目です","○基礎工学 5 分野からそれぞれ1科目以上取得します")</f>
        <v>○基礎工学 5 分野からそれぞれ1科目以上取得します</v>
      </c>
      <c r="C79" s="81"/>
      <c r="D79" s="81"/>
      <c r="E79" s="81"/>
      <c r="F79" s="81"/>
      <c r="G79" s="81"/>
      <c r="H79" s="81"/>
      <c r="I79" s="40"/>
      <c r="J79" s="202"/>
      <c r="K79" s="190" t="s">
        <v>361</v>
      </c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3"/>
      <c r="Z79" s="103"/>
      <c r="AA79" s="104"/>
      <c r="AB79" s="104"/>
      <c r="AC79" s="104"/>
      <c r="AD79" s="203"/>
      <c r="AE79" s="82"/>
      <c r="AF79" s="12"/>
      <c r="AG79" s="288"/>
      <c r="AI79" s="12"/>
      <c r="AJ79" s="12"/>
      <c r="AK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1:60" s="80" customFormat="1" ht="13.5">
      <c r="A80" s="40">
        <v>10</v>
      </c>
      <c r="B80" s="81" t="str">
        <f>IF((X66+Z66)&lt;6,"★人文社会(工学倫理含む)が 6 単位未満です","○人文社会(工学倫理含む)が 6 単位以上です")</f>
        <v>○人文社会(工学倫理含む)が 6 単位以上です</v>
      </c>
      <c r="C80" s="81"/>
      <c r="D80" s="81"/>
      <c r="E80" s="81"/>
      <c r="F80" s="81"/>
      <c r="G80" s="81"/>
      <c r="H80" s="81"/>
      <c r="I80" s="40"/>
      <c r="J80" s="202"/>
      <c r="K80" s="103" t="s">
        <v>299</v>
      </c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3"/>
      <c r="Z80" s="103"/>
      <c r="AA80" s="104"/>
      <c r="AB80" s="104"/>
      <c r="AC80" s="104"/>
      <c r="AD80" s="203"/>
      <c r="AE80" s="82"/>
      <c r="AF80" s="12"/>
      <c r="AG80" s="288"/>
      <c r="AI80" s="12"/>
      <c r="AJ80" s="12"/>
      <c r="AK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1:60" s="80" customFormat="1" ht="13.5">
      <c r="A81" s="40">
        <v>11</v>
      </c>
      <c r="B81" s="81" t="str">
        <f>IF((AB66)&lt;6,"★語学が 4 単位未満です","○語学が 4 単位以上です")</f>
        <v>○語学が 4 単位以上です</v>
      </c>
      <c r="C81" s="81"/>
      <c r="D81" s="81"/>
      <c r="E81" s="81"/>
      <c r="F81" s="81"/>
      <c r="G81" s="81"/>
      <c r="H81" s="81"/>
      <c r="I81" s="40"/>
      <c r="J81" s="204"/>
      <c r="K81" s="105" t="s">
        <v>300</v>
      </c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5"/>
      <c r="Z81" s="105"/>
      <c r="AA81" s="106"/>
      <c r="AB81" s="106"/>
      <c r="AC81" s="106"/>
      <c r="AD81" s="205"/>
      <c r="AE81" s="82"/>
      <c r="AF81" s="12"/>
      <c r="AG81" s="288"/>
      <c r="AI81" s="12"/>
      <c r="AJ81" s="12"/>
      <c r="AK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1:60" s="80" customFormat="1" ht="13.5">
      <c r="A82" s="40">
        <v>12</v>
      </c>
      <c r="B82" s="81" t="str">
        <f>IF((AE67)&lt;900,"★時間の合計が 900 時間未満です",IF((AE67)&lt;1125,"△時間の合計が 1125 時間未満のため２割休むと 900 時間未満になります","○時間の合計が 1125 時間以上なので，２割休んでも 900 時間以上になります"))</f>
        <v>○時間の合計が 1125 時間以上なので，２割休んでも 900 時間以上になります</v>
      </c>
      <c r="C82" s="81"/>
      <c r="D82" s="81"/>
      <c r="E82" s="81"/>
      <c r="F82" s="81"/>
      <c r="G82" s="81"/>
      <c r="H82" s="81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81"/>
      <c r="Z82" s="81"/>
      <c r="AA82" s="40"/>
      <c r="AB82" s="40"/>
      <c r="AC82" s="40"/>
      <c r="AD82" s="82"/>
      <c r="AE82" s="82"/>
      <c r="AF82" s="12"/>
      <c r="AG82" s="288"/>
      <c r="AI82" s="12"/>
      <c r="AJ82" s="12"/>
      <c r="AK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1:60" s="80" customFormat="1" ht="13.5">
      <c r="A83" s="40">
        <v>13</v>
      </c>
      <c r="B83" s="81" t="str">
        <f>IF((M68)&lt;125,"★基礎能力の時間が 125 時間未満です",IF((M68)&lt;156.25,"△基礎能力の時間の合計が 156.25 時間未満のため２割休むと 125 時間未満になります","○基礎能力の時間の合計が 156.25 時間以上なので，２割休んでも 125 時間以上になります"))</f>
        <v>△基礎能力の時間の合計が 156.25 時間未満のため２割休むと 125 時間未満になります</v>
      </c>
      <c r="C83" s="81"/>
      <c r="D83" s="81"/>
      <c r="E83" s="81"/>
      <c r="F83" s="81"/>
      <c r="G83" s="81"/>
      <c r="H83" s="81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81"/>
      <c r="Z83" s="81"/>
      <c r="AA83" s="40"/>
      <c r="AB83" s="40"/>
      <c r="AC83" s="40"/>
      <c r="AD83" s="82"/>
      <c r="AE83" s="82"/>
      <c r="AF83" s="12"/>
      <c r="AG83" s="288"/>
      <c r="AI83" s="12"/>
      <c r="AJ83" s="12"/>
      <c r="AK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1:60" s="80" customFormat="1" ht="13.5">
      <c r="A84" s="40">
        <v>14</v>
      </c>
      <c r="B84" s="81" t="str">
        <f>IF((AA67)&lt;125,"★社会科学等（語学含む）の時間が 125 時間未満です",IF((AA67)&lt;156.25,"△社会科学等（語学含む）の時間の合計が 156.25 時間未満のため２割休むと 125 時間未満になります","○社会科学等（語学含む）の時間の合計が 156.25 時間以上なので，２割休んでも 125 時間以上になります"))</f>
        <v>○社会科学等（語学含む）の時間の合計が 156.25 時間以上なので，２割休んでも 125 時間以上になります</v>
      </c>
      <c r="C84" s="81"/>
      <c r="D84" s="81"/>
      <c r="E84" s="81"/>
      <c r="F84" s="81"/>
      <c r="G84" s="81"/>
      <c r="H84" s="81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81"/>
      <c r="X84" s="40"/>
      <c r="Y84" s="81"/>
      <c r="Z84" s="81"/>
      <c r="AA84" s="40"/>
      <c r="AB84" s="40"/>
      <c r="AC84" s="40"/>
      <c r="AD84" s="82"/>
      <c r="AE84" s="82"/>
      <c r="AF84" s="12"/>
      <c r="AG84" s="288"/>
      <c r="AI84" s="12"/>
      <c r="AJ84" s="12"/>
      <c r="AK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1:60" s="80" customFormat="1" ht="13.5">
      <c r="A85" s="40">
        <v>15</v>
      </c>
      <c r="B85" s="81" t="str">
        <f>IF((I68)&lt;125,"★専門工学（研究 実験 演習 実習）の時間が 450 時間未満です",IF((I68)&lt;156.25,"△専門工学（研究 実験 演習 実習）の時間が 562.5 時間未満のため２割休むと 450 時間未満になります","○専門工学（研究 実験 演習 実習）の時間が 562.5 時間以上なので，２割休んでも 450 時間以上になります"))</f>
        <v>○専門工学（研究 実験 演習 実習）の時間が 562.5 時間以上なので，２割休んでも 450 時間以上になります</v>
      </c>
      <c r="C85" s="81"/>
      <c r="D85" s="81"/>
      <c r="E85" s="81"/>
      <c r="F85" s="81"/>
      <c r="G85" s="81"/>
      <c r="H85" s="81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81"/>
      <c r="Z85" s="81"/>
      <c r="AA85" s="40"/>
      <c r="AB85" s="40"/>
      <c r="AC85" s="40"/>
      <c r="AD85" s="82"/>
      <c r="AE85" s="82"/>
      <c r="AF85" s="12"/>
      <c r="AG85" s="288"/>
      <c r="AI85" s="12"/>
      <c r="AJ85" s="12"/>
      <c r="AK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1:60" s="80" customFormat="1" ht="13.5">
      <c r="A86" s="40"/>
      <c r="B86" s="81"/>
      <c r="C86" s="81"/>
      <c r="D86" s="81"/>
      <c r="E86" s="81"/>
      <c r="F86" s="81"/>
      <c r="G86" s="81"/>
      <c r="H86" s="81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81"/>
      <c r="Z86" s="81"/>
      <c r="AA86" s="40"/>
      <c r="AB86" s="40"/>
      <c r="AC86" s="40"/>
      <c r="AD86" s="82"/>
      <c r="AE86" s="82"/>
      <c r="AF86" s="12"/>
      <c r="AG86" s="288"/>
      <c r="AI86" s="12"/>
      <c r="AJ86" s="12"/>
      <c r="AK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1:60" s="80" customFormat="1" ht="13.5">
      <c r="A87" s="40"/>
      <c r="B87" s="81" t="s">
        <v>298</v>
      </c>
      <c r="C87" s="81"/>
      <c r="D87" s="81"/>
      <c r="E87" s="81"/>
      <c r="F87" s="81"/>
      <c r="G87" s="81"/>
      <c r="H87" s="81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82"/>
      <c r="AF87" s="12"/>
      <c r="AG87" s="288"/>
      <c r="AI87" s="12"/>
      <c r="AJ87" s="12"/>
      <c r="AK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1:60" s="80" customFormat="1" ht="13.5">
      <c r="A88" s="40"/>
      <c r="B88" s="81"/>
      <c r="C88" s="81" t="s">
        <v>227</v>
      </c>
      <c r="D88" s="81"/>
      <c r="E88" s="81"/>
      <c r="F88" s="81"/>
      <c r="G88" s="81"/>
      <c r="H88" s="81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12"/>
      <c r="AG88" s="288"/>
      <c r="AI88" s="12"/>
      <c r="AJ88" s="12"/>
      <c r="AK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1:60" s="80" customFormat="1" ht="13.5">
      <c r="A89" s="40"/>
      <c r="B89" s="81"/>
      <c r="C89" s="81" t="s">
        <v>228</v>
      </c>
      <c r="D89" s="81"/>
      <c r="E89" s="81"/>
      <c r="F89" s="81"/>
      <c r="G89" s="81"/>
      <c r="H89" s="81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12"/>
      <c r="AG89" s="288"/>
      <c r="AI89" s="12"/>
      <c r="AJ89" s="12"/>
      <c r="AK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1:60" s="80" customFormat="1" ht="13.5">
      <c r="A90" s="40"/>
      <c r="B90" s="81"/>
      <c r="C90" s="81" t="s">
        <v>229</v>
      </c>
      <c r="D90" s="81"/>
      <c r="E90" s="81"/>
      <c r="F90" s="81"/>
      <c r="G90" s="81"/>
      <c r="H90" s="81"/>
      <c r="I90" s="40"/>
      <c r="J90" s="40"/>
      <c r="K90" s="40"/>
      <c r="L90" s="40"/>
      <c r="M90" s="40"/>
      <c r="N90" s="40"/>
      <c r="O90" s="40"/>
      <c r="P90" s="40"/>
      <c r="Q90" s="40"/>
      <c r="R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12"/>
      <c r="AG90" s="288"/>
      <c r="AI90" s="12"/>
      <c r="AJ90" s="12"/>
      <c r="AK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1:60" s="13" customFormat="1" ht="13.5">
      <c r="A91" s="42"/>
      <c r="B91" s="81" t="s">
        <v>235</v>
      </c>
      <c r="C91" s="41"/>
      <c r="D91" s="41"/>
      <c r="E91" s="41"/>
      <c r="F91" s="41"/>
      <c r="G91" s="81"/>
      <c r="H91" s="41"/>
      <c r="I91" s="42"/>
      <c r="J91" s="42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12"/>
      <c r="AG91" s="288"/>
      <c r="AH91" s="80"/>
      <c r="AI91" s="12"/>
      <c r="AJ91" s="12"/>
      <c r="AK91" s="12"/>
      <c r="AL91" s="80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1:60" s="13" customFormat="1" ht="13.5">
      <c r="A92" s="42"/>
      <c r="B92" s="81" t="s">
        <v>301</v>
      </c>
      <c r="C92" s="41"/>
      <c r="D92" s="41"/>
      <c r="E92" s="41"/>
      <c r="F92" s="41"/>
      <c r="G92" s="81"/>
      <c r="H92" s="41"/>
      <c r="I92" s="42"/>
      <c r="J92" s="42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12"/>
      <c r="AG92" s="288"/>
      <c r="AH92" s="80"/>
      <c r="AI92" s="12"/>
      <c r="AJ92" s="12"/>
      <c r="AK92" s="12"/>
      <c r="AL92" s="80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1:60" s="13" customFormat="1" ht="13.5">
      <c r="A93" s="42"/>
      <c r="B93" s="81" t="s">
        <v>236</v>
      </c>
      <c r="C93" s="41"/>
      <c r="D93" s="41"/>
      <c r="E93" s="41"/>
      <c r="F93" s="41"/>
      <c r="G93" s="81"/>
      <c r="H93" s="41"/>
      <c r="I93" s="42"/>
      <c r="J93" s="42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12"/>
      <c r="AG93" s="288"/>
      <c r="AH93" s="80"/>
      <c r="AI93" s="12"/>
      <c r="AJ93" s="12"/>
      <c r="AK93" s="12"/>
      <c r="AL93" s="80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1:60" s="13" customFormat="1" ht="13.5">
      <c r="A94" s="42"/>
      <c r="B94" s="81" t="s">
        <v>242</v>
      </c>
      <c r="C94" s="41"/>
      <c r="D94" s="41"/>
      <c r="E94" s="41"/>
      <c r="F94" s="41"/>
      <c r="G94" s="81"/>
      <c r="H94" s="41"/>
      <c r="I94" s="42"/>
      <c r="J94" s="42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12"/>
      <c r="AG94" s="288"/>
      <c r="AH94" s="80"/>
      <c r="AI94" s="12"/>
      <c r="AJ94" s="12"/>
      <c r="AK94" s="12"/>
      <c r="AL94" s="80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1:60" s="13" customFormat="1" ht="13.5">
      <c r="A95" s="42"/>
      <c r="B95" s="42"/>
      <c r="C95" s="42"/>
      <c r="D95" s="41"/>
      <c r="E95" s="41"/>
      <c r="F95" s="41"/>
      <c r="G95" s="81"/>
      <c r="H95" s="41"/>
      <c r="I95" s="42"/>
      <c r="J95" s="42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12"/>
      <c r="AG95" s="288"/>
      <c r="AH95" s="80"/>
      <c r="AI95" s="12"/>
      <c r="AJ95" s="12"/>
      <c r="AK95" s="12"/>
      <c r="AL95" s="80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1:60" s="13" customFormat="1" ht="60">
      <c r="A96" s="42"/>
      <c r="B96" s="41" t="s">
        <v>274</v>
      </c>
      <c r="C96" s="41"/>
      <c r="D96" s="41" t="s">
        <v>121</v>
      </c>
      <c r="E96" s="41"/>
      <c r="F96" s="41"/>
      <c r="G96" s="81" t="s">
        <v>117</v>
      </c>
      <c r="H96" s="41" t="s">
        <v>116</v>
      </c>
      <c r="I96" s="42" t="s">
        <v>303</v>
      </c>
      <c r="J96" s="42">
        <v>1</v>
      </c>
      <c r="K96" s="40">
        <v>1</v>
      </c>
      <c r="L96" s="40">
        <v>2</v>
      </c>
      <c r="M96" s="40">
        <v>2</v>
      </c>
      <c r="N96" s="40">
        <v>3</v>
      </c>
      <c r="O96" s="40">
        <v>3</v>
      </c>
      <c r="P96" s="40">
        <v>4</v>
      </c>
      <c r="Q96" s="40">
        <v>4</v>
      </c>
      <c r="R96" s="40">
        <v>5</v>
      </c>
      <c r="S96" s="40">
        <v>5</v>
      </c>
      <c r="T96" s="40">
        <v>6</v>
      </c>
      <c r="U96" s="40">
        <v>6</v>
      </c>
      <c r="V96" s="40">
        <v>7</v>
      </c>
      <c r="W96" s="40">
        <v>7</v>
      </c>
      <c r="X96" s="40">
        <v>8</v>
      </c>
      <c r="Y96" s="40">
        <v>8</v>
      </c>
      <c r="Z96" s="40">
        <v>9</v>
      </c>
      <c r="AA96" s="40">
        <v>9</v>
      </c>
      <c r="AB96" s="40"/>
      <c r="AC96" s="40"/>
      <c r="AD96" s="42" t="s">
        <v>305</v>
      </c>
      <c r="AE96" s="40"/>
      <c r="AF96" s="12"/>
      <c r="AG96" s="288"/>
      <c r="AH96" s="80"/>
      <c r="AI96" s="12"/>
      <c r="AJ96" s="12"/>
      <c r="AK96" s="12"/>
      <c r="AL96" s="80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1:60" s="13" customFormat="1" ht="13.5">
      <c r="A97" s="42"/>
      <c r="B97" s="41">
        <f>MAX(B99:B175)</f>
        <v>1</v>
      </c>
      <c r="C97" s="41"/>
      <c r="D97" s="41"/>
      <c r="E97" s="41"/>
      <c r="F97" s="41"/>
      <c r="G97" s="81"/>
      <c r="H97" s="41"/>
      <c r="I97" s="42"/>
      <c r="J97" s="174" t="s">
        <v>237</v>
      </c>
      <c r="K97" s="175"/>
      <c r="L97" s="175"/>
      <c r="M97" s="175"/>
      <c r="N97" s="175"/>
      <c r="O97" s="175"/>
      <c r="P97" s="176" t="s">
        <v>241</v>
      </c>
      <c r="Q97" s="177"/>
      <c r="R97" s="177"/>
      <c r="S97" s="177"/>
      <c r="T97" s="177"/>
      <c r="U97" s="177"/>
      <c r="V97" s="177"/>
      <c r="W97" s="177"/>
      <c r="X97" s="175" t="s">
        <v>239</v>
      </c>
      <c r="Y97" s="175" t="s">
        <v>240</v>
      </c>
      <c r="Z97" s="177"/>
      <c r="AA97" s="177"/>
      <c r="AB97" s="177"/>
      <c r="AC97" s="285" t="s">
        <v>238</v>
      </c>
      <c r="AD97" s="91"/>
      <c r="AE97" s="40"/>
      <c r="AF97" s="12"/>
      <c r="AG97" s="289"/>
      <c r="AH97" s="80"/>
      <c r="AI97" s="12"/>
      <c r="AJ97" s="12"/>
      <c r="AK97" s="12"/>
      <c r="AL97" s="80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1:60" s="13" customFormat="1" ht="13.5">
      <c r="A98" s="42"/>
      <c r="B98" s="41"/>
      <c r="C98" s="41"/>
      <c r="D98"/>
      <c r="E98"/>
      <c r="F98"/>
      <c r="G98" s="91" t="s">
        <v>122</v>
      </c>
      <c r="H98" s="41"/>
      <c r="I98" s="42"/>
      <c r="J98" s="174" t="s">
        <v>282</v>
      </c>
      <c r="K98" s="174"/>
      <c r="L98" s="174" t="s">
        <v>283</v>
      </c>
      <c r="M98" s="174"/>
      <c r="N98" s="174" t="s">
        <v>284</v>
      </c>
      <c r="O98" s="174"/>
      <c r="P98" s="176" t="s">
        <v>293</v>
      </c>
      <c r="Q98" s="176"/>
      <c r="R98" s="176" t="s">
        <v>286</v>
      </c>
      <c r="S98" s="176"/>
      <c r="T98" s="176" t="s">
        <v>294</v>
      </c>
      <c r="U98" s="176"/>
      <c r="V98" s="176" t="s">
        <v>295</v>
      </c>
      <c r="W98" s="176"/>
      <c r="X98" s="174" t="s">
        <v>296</v>
      </c>
      <c r="Y98" s="174"/>
      <c r="Z98" s="176" t="s">
        <v>290</v>
      </c>
      <c r="AA98" s="176"/>
      <c r="AB98" s="176" t="s">
        <v>35</v>
      </c>
      <c r="AC98" s="176"/>
      <c r="AD98" s="40"/>
      <c r="AE98" s="40"/>
      <c r="AF98" s="12"/>
      <c r="AG98" s="289"/>
      <c r="AH98" s="80"/>
      <c r="AI98" s="12"/>
      <c r="AJ98" s="12"/>
      <c r="AK98" s="12"/>
      <c r="AL98" s="80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1:60" s="13" customFormat="1" ht="13.5">
      <c r="A99" s="42">
        <f aca="true" t="shared" si="28" ref="A99:A175">FIND(MID(F99,3,1),"前後")*100+FIND(MID(F99,1,1),"月火水木金")*10+MID(F99,2,1)</f>
        <v>231</v>
      </c>
      <c r="B99" s="41">
        <f aca="true" t="shared" si="29" ref="B99:B107">COUNTIF(D$6:D$67,D99)</f>
        <v>1</v>
      </c>
      <c r="C99" s="41"/>
      <c r="D99" s="90">
        <v>101</v>
      </c>
      <c r="E99" s="41">
        <v>1</v>
      </c>
      <c r="F99" s="116" t="s">
        <v>204</v>
      </c>
      <c r="G99" s="91" t="s">
        <v>123</v>
      </c>
      <c r="H99" s="41">
        <v>2</v>
      </c>
      <c r="I99" s="41">
        <v>22.5</v>
      </c>
      <c r="J99" s="42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>
        <v>2</v>
      </c>
      <c r="AA99" s="40">
        <v>22.5</v>
      </c>
      <c r="AB99" s="40"/>
      <c r="AC99" s="40"/>
      <c r="AD99" s="189">
        <v>9</v>
      </c>
      <c r="AE99" s="12" t="s">
        <v>340</v>
      </c>
      <c r="AF99" s="12"/>
      <c r="AG99" s="287" t="str">
        <f>IF(FIND(AD99,AE99&amp;"0123456789",1)&gt;FIND("]",AE99&amp;"]",1),"注意区分指定","ok")</f>
        <v>ok</v>
      </c>
      <c r="AH99" s="80"/>
      <c r="AI99" s="12"/>
      <c r="AJ99" s="12"/>
      <c r="AK99" s="12"/>
      <c r="AL99" s="80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1:60" s="13" customFormat="1" ht="13.5">
      <c r="A100" s="42">
        <f t="shared" si="28"/>
        <v>131</v>
      </c>
      <c r="B100" s="41">
        <f t="shared" si="29"/>
        <v>1</v>
      </c>
      <c r="C100" s="41"/>
      <c r="D100" s="90">
        <v>111</v>
      </c>
      <c r="E100" s="41">
        <v>2</v>
      </c>
      <c r="F100" s="116" t="s">
        <v>194</v>
      </c>
      <c r="G100" s="91" t="s">
        <v>231</v>
      </c>
      <c r="H100" s="41">
        <v>1</v>
      </c>
      <c r="I100" s="41">
        <v>22.5</v>
      </c>
      <c r="J100" s="42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>
        <v>1</v>
      </c>
      <c r="AC100" s="40">
        <v>22.5</v>
      </c>
      <c r="AD100" s="189">
        <v>0</v>
      </c>
      <c r="AE100" s="12" t="s">
        <v>291</v>
      </c>
      <c r="AF100" s="12"/>
      <c r="AG100" s="287" t="str">
        <f aca="true" t="shared" si="30" ref="AG100:AG107">IF(FIND(AD100,AE100&amp;"0123456789",1)&gt;FIND("]",AE100&amp;"]",1),"注意区分指定","ok")</f>
        <v>ok</v>
      </c>
      <c r="AH100" s="80"/>
      <c r="AI100" s="12"/>
      <c r="AJ100" s="12"/>
      <c r="AK100" s="12"/>
      <c r="AL100" s="80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1:60" s="13" customFormat="1" ht="13.5">
      <c r="A101" s="42">
        <f t="shared" si="28"/>
        <v>212</v>
      </c>
      <c r="B101" s="41">
        <f t="shared" si="29"/>
        <v>1</v>
      </c>
      <c r="C101" s="41"/>
      <c r="D101" s="90">
        <v>112</v>
      </c>
      <c r="E101" s="41">
        <v>3</v>
      </c>
      <c r="F101" s="115" t="s">
        <v>201</v>
      </c>
      <c r="G101" s="91" t="s">
        <v>232</v>
      </c>
      <c r="H101" s="41">
        <v>1</v>
      </c>
      <c r="I101" s="41">
        <v>22.5</v>
      </c>
      <c r="J101" s="42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>
        <v>1</v>
      </c>
      <c r="AC101" s="40">
        <v>22.5</v>
      </c>
      <c r="AD101" s="189">
        <v>0</v>
      </c>
      <c r="AE101" s="12" t="s">
        <v>291</v>
      </c>
      <c r="AF101" s="12"/>
      <c r="AG101" s="287" t="str">
        <f t="shared" si="30"/>
        <v>ok</v>
      </c>
      <c r="AH101" s="80"/>
      <c r="AI101" s="12"/>
      <c r="AJ101" s="12"/>
      <c r="AK101" s="12"/>
      <c r="AL101" s="80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1:60" s="13" customFormat="1" ht="13.5">
      <c r="A102" s="42">
        <f t="shared" si="28"/>
        <v>152</v>
      </c>
      <c r="B102" s="41">
        <f t="shared" si="29"/>
        <v>1</v>
      </c>
      <c r="C102" s="41"/>
      <c r="D102" s="90">
        <v>113</v>
      </c>
      <c r="E102" s="41">
        <v>4</v>
      </c>
      <c r="F102" s="115" t="s">
        <v>199</v>
      </c>
      <c r="G102" s="91" t="s">
        <v>124</v>
      </c>
      <c r="H102" s="41">
        <v>1</v>
      </c>
      <c r="I102" s="41">
        <v>22.5</v>
      </c>
      <c r="J102" s="42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>
        <v>1</v>
      </c>
      <c r="AC102" s="40">
        <v>22.5</v>
      </c>
      <c r="AD102" s="189">
        <v>0</v>
      </c>
      <c r="AE102" s="12" t="s">
        <v>291</v>
      </c>
      <c r="AF102" s="12"/>
      <c r="AG102" s="287" t="str">
        <f t="shared" si="30"/>
        <v>ok</v>
      </c>
      <c r="AH102" s="80"/>
      <c r="AI102" s="12"/>
      <c r="AJ102" s="12"/>
      <c r="AK102" s="12"/>
      <c r="AL102" s="80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1:60" s="13" customFormat="1" ht="13.5">
      <c r="A103" s="42">
        <f t="shared" si="28"/>
        <v>252</v>
      </c>
      <c r="B103" s="41">
        <f t="shared" si="29"/>
        <v>1</v>
      </c>
      <c r="C103" s="41"/>
      <c r="D103" s="90">
        <v>114</v>
      </c>
      <c r="E103" s="41">
        <v>5</v>
      </c>
      <c r="F103" s="115" t="s">
        <v>208</v>
      </c>
      <c r="G103" s="91" t="s">
        <v>125</v>
      </c>
      <c r="H103" s="41">
        <v>1</v>
      </c>
      <c r="I103" s="41">
        <v>22.5</v>
      </c>
      <c r="J103" s="42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>
        <v>1</v>
      </c>
      <c r="AC103" s="40">
        <v>22.5</v>
      </c>
      <c r="AD103" s="189">
        <v>0</v>
      </c>
      <c r="AE103" s="12" t="s">
        <v>291</v>
      </c>
      <c r="AF103" s="12"/>
      <c r="AG103" s="287" t="str">
        <f t="shared" si="30"/>
        <v>ok</v>
      </c>
      <c r="AH103" s="80"/>
      <c r="AI103" s="12"/>
      <c r="AJ103" s="12"/>
      <c r="AK103" s="12"/>
      <c r="AL103" s="80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1:60" s="13" customFormat="1" ht="13.5">
      <c r="A104" s="42">
        <f t="shared" si="28"/>
        <v>142</v>
      </c>
      <c r="B104" s="41">
        <f t="shared" si="29"/>
        <v>1</v>
      </c>
      <c r="C104" s="41"/>
      <c r="D104" s="90">
        <v>115</v>
      </c>
      <c r="E104" s="41">
        <v>6</v>
      </c>
      <c r="F104" s="115" t="s">
        <v>197</v>
      </c>
      <c r="G104" s="91" t="s">
        <v>126</v>
      </c>
      <c r="H104" s="41">
        <v>1</v>
      </c>
      <c r="I104" s="41">
        <v>22.5</v>
      </c>
      <c r="J104" s="42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>
        <v>1</v>
      </c>
      <c r="AC104" s="40">
        <v>22.5</v>
      </c>
      <c r="AD104" s="189">
        <v>0</v>
      </c>
      <c r="AE104" s="12" t="s">
        <v>291</v>
      </c>
      <c r="AF104" s="12"/>
      <c r="AG104" s="287" t="str">
        <f t="shared" si="30"/>
        <v>ok</v>
      </c>
      <c r="AH104" s="80"/>
      <c r="AI104" s="12"/>
      <c r="AJ104" s="12"/>
      <c r="AK104" s="12"/>
      <c r="AL104" s="80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1:60" s="13" customFormat="1" ht="13.5">
      <c r="A105" s="42">
        <f t="shared" si="28"/>
        <v>122</v>
      </c>
      <c r="B105" s="41">
        <f t="shared" si="29"/>
        <v>1</v>
      </c>
      <c r="C105" s="41"/>
      <c r="D105" s="90">
        <v>116</v>
      </c>
      <c r="E105" s="41">
        <v>7</v>
      </c>
      <c r="F105" s="115" t="s">
        <v>193</v>
      </c>
      <c r="G105" s="91" t="s">
        <v>127</v>
      </c>
      <c r="H105" s="41">
        <v>1</v>
      </c>
      <c r="I105" s="41">
        <v>22.5</v>
      </c>
      <c r="J105" s="42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>
        <v>1</v>
      </c>
      <c r="AC105" s="40">
        <v>22.5</v>
      </c>
      <c r="AD105" s="189">
        <v>0</v>
      </c>
      <c r="AE105" s="12" t="s">
        <v>291</v>
      </c>
      <c r="AF105" s="12"/>
      <c r="AG105" s="287" t="str">
        <f t="shared" si="30"/>
        <v>ok</v>
      </c>
      <c r="AH105" s="80"/>
      <c r="AI105" s="12"/>
      <c r="AJ105" s="12"/>
      <c r="AK105" s="12"/>
      <c r="AL105" s="80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1:60" s="13" customFormat="1" ht="13.5">
      <c r="A106" s="42">
        <f t="shared" si="28"/>
        <v>211</v>
      </c>
      <c r="B106" s="41">
        <f t="shared" si="29"/>
        <v>1</v>
      </c>
      <c r="C106" s="41"/>
      <c r="D106" s="90">
        <v>117</v>
      </c>
      <c r="E106" s="41">
        <v>8</v>
      </c>
      <c r="F106" s="116" t="s">
        <v>200</v>
      </c>
      <c r="G106" s="91" t="s">
        <v>128</v>
      </c>
      <c r="H106" s="41">
        <v>1</v>
      </c>
      <c r="I106" s="41">
        <v>22.5</v>
      </c>
      <c r="J106" s="41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>
        <v>1</v>
      </c>
      <c r="AC106" s="40">
        <v>22.5</v>
      </c>
      <c r="AD106" s="189">
        <v>0</v>
      </c>
      <c r="AE106" s="12" t="s">
        <v>291</v>
      </c>
      <c r="AF106" s="12"/>
      <c r="AG106" s="287" t="str">
        <f t="shared" si="30"/>
        <v>ok</v>
      </c>
      <c r="AH106" s="80"/>
      <c r="AI106" s="12"/>
      <c r="AJ106" s="12"/>
      <c r="AK106" s="12"/>
      <c r="AL106" s="80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1:60" s="13" customFormat="1" ht="13.5">
      <c r="A107" s="42">
        <f t="shared" si="28"/>
        <v>232</v>
      </c>
      <c r="B107" s="41">
        <f t="shared" si="29"/>
        <v>0</v>
      </c>
      <c r="C107" s="41"/>
      <c r="D107" s="90">
        <v>118</v>
      </c>
      <c r="E107" s="41">
        <v>9</v>
      </c>
      <c r="F107" s="115" t="s">
        <v>205</v>
      </c>
      <c r="G107" s="91" t="s">
        <v>129</v>
      </c>
      <c r="H107" s="41">
        <v>1</v>
      </c>
      <c r="I107" s="41">
        <v>22.5</v>
      </c>
      <c r="J107" s="41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>
        <v>1</v>
      </c>
      <c r="AC107" s="40">
        <v>22.5</v>
      </c>
      <c r="AD107" s="189">
        <v>0</v>
      </c>
      <c r="AE107" s="12" t="s">
        <v>291</v>
      </c>
      <c r="AF107" s="12"/>
      <c r="AG107" s="287" t="str">
        <f t="shared" si="30"/>
        <v>ok</v>
      </c>
      <c r="AH107" s="80"/>
      <c r="AI107" s="12"/>
      <c r="AJ107" s="12"/>
      <c r="AK107" s="12"/>
      <c r="AL107" s="80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1:60" s="13" customFormat="1" ht="13.5">
      <c r="A108" s="42"/>
      <c r="B108" s="41"/>
      <c r="C108" s="41"/>
      <c r="D108" s="90"/>
      <c r="E108" s="41">
        <v>10</v>
      </c>
      <c r="F108" s="41"/>
      <c r="G108" s="91"/>
      <c r="H108" s="41"/>
      <c r="I108" s="42"/>
      <c r="J108" s="174" t="s">
        <v>237</v>
      </c>
      <c r="K108" s="175"/>
      <c r="L108" s="175"/>
      <c r="M108" s="175"/>
      <c r="N108" s="175"/>
      <c r="O108" s="175"/>
      <c r="P108" s="176" t="s">
        <v>241</v>
      </c>
      <c r="Q108" s="177"/>
      <c r="R108" s="177"/>
      <c r="S108" s="177"/>
      <c r="T108" s="177"/>
      <c r="U108" s="177"/>
      <c r="V108" s="177"/>
      <c r="W108" s="177"/>
      <c r="X108" s="175" t="s">
        <v>239</v>
      </c>
      <c r="Y108" s="175" t="s">
        <v>240</v>
      </c>
      <c r="Z108" s="177"/>
      <c r="AA108" s="177"/>
      <c r="AB108" s="177"/>
      <c r="AC108" s="285" t="s">
        <v>238</v>
      </c>
      <c r="AD108" s="40"/>
      <c r="AE108" s="12"/>
      <c r="AF108" s="12"/>
      <c r="AG108" s="289"/>
      <c r="AH108" s="80"/>
      <c r="AI108" s="12"/>
      <c r="AJ108" s="12"/>
      <c r="AK108" s="12"/>
      <c r="AL108" s="80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1:60" s="13" customFormat="1" ht="13.5">
      <c r="A109" s="42"/>
      <c r="B109" s="41"/>
      <c r="C109" s="41"/>
      <c r="D109" s="90"/>
      <c r="E109" s="41">
        <v>11</v>
      </c>
      <c r="F109" s="41"/>
      <c r="G109" s="91" t="s">
        <v>130</v>
      </c>
      <c r="H109" s="41"/>
      <c r="I109" s="42"/>
      <c r="J109" s="174" t="s">
        <v>282</v>
      </c>
      <c r="K109" s="174"/>
      <c r="L109" s="174" t="s">
        <v>283</v>
      </c>
      <c r="M109" s="174"/>
      <c r="N109" s="174" t="s">
        <v>284</v>
      </c>
      <c r="O109" s="174"/>
      <c r="P109" s="176" t="s">
        <v>293</v>
      </c>
      <c r="Q109" s="176"/>
      <c r="R109" s="176" t="s">
        <v>286</v>
      </c>
      <c r="S109" s="176"/>
      <c r="T109" s="176" t="s">
        <v>294</v>
      </c>
      <c r="U109" s="176"/>
      <c r="V109" s="176" t="s">
        <v>295</v>
      </c>
      <c r="W109" s="176"/>
      <c r="X109" s="174" t="s">
        <v>296</v>
      </c>
      <c r="Y109" s="174"/>
      <c r="Z109" s="176" t="s">
        <v>290</v>
      </c>
      <c r="AA109" s="176"/>
      <c r="AB109" s="176" t="s">
        <v>35</v>
      </c>
      <c r="AC109" s="176"/>
      <c r="AD109" s="40"/>
      <c r="AE109" s="12"/>
      <c r="AF109" s="12"/>
      <c r="AG109" s="289"/>
      <c r="AH109" s="80"/>
      <c r="AI109" s="12"/>
      <c r="AJ109" s="12"/>
      <c r="AK109" s="12"/>
      <c r="AL109" s="80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1:60" s="13" customFormat="1" ht="13.5">
      <c r="A110" s="42">
        <f t="shared" si="28"/>
        <v>122</v>
      </c>
      <c r="B110" s="41">
        <f aca="true" t="shared" si="31" ref="B110:B125">COUNTIF(D$6:D$67,D110)</f>
        <v>0</v>
      </c>
      <c r="C110" s="41"/>
      <c r="D110" s="90">
        <v>221</v>
      </c>
      <c r="E110" s="41">
        <v>12</v>
      </c>
      <c r="F110" s="115" t="s">
        <v>193</v>
      </c>
      <c r="G110" s="91" t="s">
        <v>131</v>
      </c>
      <c r="H110" s="41">
        <v>2</v>
      </c>
      <c r="I110" s="41">
        <v>22.5</v>
      </c>
      <c r="J110" s="42">
        <f>IF($AG110="ok",IF($AD110=J$96,$H110,""),"-")</f>
      </c>
      <c r="K110" s="42">
        <f>IF($AG110="ok",IF($AD110=K$96,$I110,""),"-")</f>
      </c>
      <c r="L110" s="42">
        <f>IF($AG110="ok",IF($AD110=L$96,$H110,""),"-")</f>
      </c>
      <c r="M110" s="42">
        <f>IF($AG110="ok",IF($AD110=M$96,$I110,""),"-")</f>
      </c>
      <c r="N110" s="42">
        <f>IF($AG110="ok",IF($AD110=N$96,$H110,""),"-")</f>
        <v>2</v>
      </c>
      <c r="O110" s="42">
        <f>IF($AG110="ok",IF($AD110=O$96,$I110,""),"-")</f>
        <v>22.5</v>
      </c>
      <c r="P110" s="42">
        <f>IF($AG110="ok",IF($AD110=P$96,$H110,""),"-")</f>
      </c>
      <c r="Q110" s="42">
        <f>IF($AG110="ok",IF($AD110=Q$96,$I110,""),"-")</f>
      </c>
      <c r="R110" s="42">
        <f>IF($AG110="ok",IF($AD110=R$96,$H110,""),"-")</f>
      </c>
      <c r="S110" s="42">
        <f>IF($AG110="ok",IF($AD110=S$96,$I110,""),"-")</f>
      </c>
      <c r="T110" s="42">
        <f>IF($AG110="ok",IF($AD110=T$96,$H110,""),"-")</f>
      </c>
      <c r="U110" s="42">
        <f>IF($AG110="ok",IF($AD110=U$96,$I110,""),"-")</f>
      </c>
      <c r="V110" s="42">
        <f>IF($AG110="ok",IF($AD110=V$96,$H110,""),"-")</f>
      </c>
      <c r="W110" s="42">
        <f>IF($AG110="ok",IF($AD110=W$96,$I110,""),"-")</f>
      </c>
      <c r="X110" s="42">
        <f>IF($AG110="ok",IF($AD110=X$96,$H110,""),"-")</f>
      </c>
      <c r="Y110" s="42">
        <f>IF($AG110="ok",IF($AD110=Y$96,$I110,""),"-")</f>
      </c>
      <c r="Z110" s="42">
        <f>IF($AG110="ok",IF($AD110=Z$96,$H110,""),"-")</f>
      </c>
      <c r="AA110" s="42">
        <f>IF($AG110="ok",IF($AD110=AA$96,$I110,""),"-")</f>
      </c>
      <c r="AB110" s="40"/>
      <c r="AC110" s="40"/>
      <c r="AD110" s="189">
        <v>3</v>
      </c>
      <c r="AE110" s="12" t="s">
        <v>341</v>
      </c>
      <c r="AF110" s="12"/>
      <c r="AG110" s="287" t="str">
        <f aca="true" t="shared" si="32" ref="AG110:AG125">IF(FIND(AD110,AE110&amp;"0123456789",1)&gt;FIND("]",AE110&amp;"]",1),"注意区分指定","ok")</f>
        <v>ok</v>
      </c>
      <c r="AH110" s="91" t="s">
        <v>349</v>
      </c>
      <c r="AI110" s="12"/>
      <c r="AJ110" s="12"/>
      <c r="AK110" s="12"/>
      <c r="AL110" s="80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1:60" s="13" customFormat="1" ht="13.5">
      <c r="A111" s="42">
        <f t="shared" si="28"/>
        <v>121</v>
      </c>
      <c r="B111" s="41">
        <f t="shared" si="31"/>
        <v>1</v>
      </c>
      <c r="C111" s="41"/>
      <c r="D111" s="90">
        <v>222</v>
      </c>
      <c r="E111" s="41">
        <v>13</v>
      </c>
      <c r="F111" s="116" t="s">
        <v>192</v>
      </c>
      <c r="G111" s="91" t="s">
        <v>132</v>
      </c>
      <c r="H111" s="41">
        <v>2</v>
      </c>
      <c r="I111" s="41">
        <v>22.5</v>
      </c>
      <c r="J111" s="42">
        <f>IF($AG111="ok",IF($AD111&gt;0,IF($AD111=J$96,$H111,""),IF((0+MID($AE111,2,2))=J$96,$H111,"")))</f>
      </c>
      <c r="K111" s="42">
        <f aca="true" t="shared" si="33" ref="K111:K125">IF($AG111="ok",IF($AD111&gt;0,IF($AD111=K$96,$I111,""),IF((0+MID($AE111,2,2))=K$96,$I111,"")))</f>
      </c>
      <c r="L111" s="42">
        <f aca="true" t="shared" si="34" ref="L111:L125">IF($AG111="ok",IF($AD111&gt;0,IF($AD111=L$96,$H111,""),IF((0+MID($AE111,2,2))=L$96,$H111,"")))</f>
      </c>
      <c r="M111" s="42">
        <f aca="true" t="shared" si="35" ref="M111:M125">IF($AG111="ok",IF($AD111&gt;0,IF($AD111=M$96,$I111,""),IF((0+MID($AE111,2,2))=M$96,$I111,"")))</f>
      </c>
      <c r="N111" s="42">
        <f aca="true" t="shared" si="36" ref="N111:N125">IF($AG111="ok",IF($AD111&gt;0,IF($AD111=N$96,$H111,""),IF((0+MID($AE111,2,2))=N$96,$H111,"")))</f>
        <v>2</v>
      </c>
      <c r="O111" s="42">
        <f aca="true" t="shared" si="37" ref="O111:O125">IF($AG111="ok",IF($AD111&gt;0,IF($AD111=O$96,$I111,""),IF((0+MID($AE111,2,2))=O$96,$I111,"")))</f>
        <v>22.5</v>
      </c>
      <c r="P111" s="42">
        <f aca="true" t="shared" si="38" ref="P111:P125">IF($AG111="ok",IF($AD111&gt;0,IF($AD111=P$96,$H111,""),IF((0+MID($AE111,2,2))=P$96,$H111,"")))</f>
      </c>
      <c r="Q111" s="42">
        <f aca="true" t="shared" si="39" ref="Q111:Q125">IF($AG111="ok",IF($AD111&gt;0,IF($AD111=Q$96,$I111,""),IF((0+MID($AE111,2,2))=Q$96,$I111,"")))</f>
      </c>
      <c r="R111" s="42">
        <f aca="true" t="shared" si="40" ref="R111:R125">IF($AG111="ok",IF($AD111&gt;0,IF($AD111=R$96,$H111,""),IF((0+MID($AE111,2,2))=R$96,$H111,"")))</f>
      </c>
      <c r="S111" s="42">
        <f aca="true" t="shared" si="41" ref="S111:S125">IF($AG111="ok",IF($AD111&gt;0,IF($AD111=S$96,$I111,""),IF((0+MID($AE111,2,2))=S$96,$I111,"")))</f>
      </c>
      <c r="T111" s="42">
        <f aca="true" t="shared" si="42" ref="T111:T125">IF($AG111="ok",IF($AD111&gt;0,IF($AD111=T$96,$H111,""),IF((0+MID($AE111,2,2))=T$96,$H111,"")))</f>
      </c>
      <c r="U111" s="42">
        <f aca="true" t="shared" si="43" ref="U111:U125">IF($AG111="ok",IF($AD111&gt;0,IF($AD111=U$96,$I111,""),IF((0+MID($AE111,2,2))=U$96,$I111,"")))</f>
      </c>
      <c r="V111" s="42">
        <f aca="true" t="shared" si="44" ref="V111:V125">IF($AG111="ok",IF($AD111&gt;0,IF($AD111=V$96,$H111,""),IF((0+MID($AE111,2,2))=V$96,$H111,"")))</f>
      </c>
      <c r="W111" s="42">
        <f aca="true" t="shared" si="45" ref="W111:W125">IF($AG111="ok",IF($AD111&gt;0,IF($AD111=W$96,$I111,""),IF((0+MID($AE111,2,2))=W$96,$I111,"")))</f>
      </c>
      <c r="X111" s="42">
        <f aca="true" t="shared" si="46" ref="X111:X125">IF($AG111="ok",IF($AD111&gt;0,IF($AD111=X$96,$H111,""),IF((0+MID($AE111,2,2))=X$96,$H111,"")))</f>
      </c>
      <c r="Y111" s="42">
        <f aca="true" t="shared" si="47" ref="Y111:Y125">IF($AG111="ok",IF($AD111&gt;0,IF($AD111=Y$96,$I111,""),IF((0+MID($AE111,2,2))=Y$96,$I111,"")))</f>
      </c>
      <c r="Z111" s="42">
        <f aca="true" t="shared" si="48" ref="Z111:Z125">IF($AG111="ok",IF($AD111&gt;0,IF($AD111=Z$96,$H111,""),IF((0+MID($AE111,2,2))=Z$96,$H111,"")))</f>
      </c>
      <c r="AA111" s="42">
        <f aca="true" t="shared" si="49" ref="AA111:AA125">IF($AG111="ok",IF($AD111&gt;0,IF($AD111=AA$96,$I111,""),IF((0+MID($AE111,2,2))=AA$96,$I111,"")))</f>
      </c>
      <c r="AB111" s="40"/>
      <c r="AC111" s="40"/>
      <c r="AD111" s="189">
        <v>3</v>
      </c>
      <c r="AE111" s="12" t="s">
        <v>348</v>
      </c>
      <c r="AF111" s="12"/>
      <c r="AG111" s="287" t="str">
        <f t="shared" si="32"/>
        <v>ok</v>
      </c>
      <c r="AH111" s="80"/>
      <c r="AI111" s="12"/>
      <c r="AJ111" s="12"/>
      <c r="AK111" s="12"/>
      <c r="AL111" s="80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1:60" s="13" customFormat="1" ht="13.5">
      <c r="A112" s="42">
        <f t="shared" si="28"/>
        <v>231</v>
      </c>
      <c r="B112" s="41">
        <f t="shared" si="31"/>
        <v>0</v>
      </c>
      <c r="C112" s="41"/>
      <c r="D112" s="90">
        <v>231</v>
      </c>
      <c r="E112" s="41">
        <v>14</v>
      </c>
      <c r="F112" s="116" t="s">
        <v>204</v>
      </c>
      <c r="G112" s="91" t="s">
        <v>133</v>
      </c>
      <c r="H112" s="41">
        <v>2</v>
      </c>
      <c r="I112" s="41">
        <v>22.5</v>
      </c>
      <c r="J112" s="42">
        <f>IF($AG112="ok",IF($AD112&gt;0,IF($AD112=J$96,$H112,""),IF((0+MID($AE112,2,2))=J$96,$H112,"")))</f>
      </c>
      <c r="K112" s="42">
        <f t="shared" si="33"/>
      </c>
      <c r="L112" s="42">
        <f t="shared" si="34"/>
        <v>2</v>
      </c>
      <c r="M112" s="42">
        <f t="shared" si="35"/>
        <v>22.5</v>
      </c>
      <c r="N112" s="42">
        <f t="shared" si="36"/>
      </c>
      <c r="O112" s="42">
        <f t="shared" si="37"/>
      </c>
      <c r="P112" s="42">
        <f t="shared" si="38"/>
      </c>
      <c r="Q112" s="42">
        <f t="shared" si="39"/>
      </c>
      <c r="R112" s="42">
        <f t="shared" si="40"/>
      </c>
      <c r="S112" s="42">
        <f t="shared" si="41"/>
      </c>
      <c r="T112" s="42">
        <f t="shared" si="42"/>
      </c>
      <c r="U112" s="42">
        <f t="shared" si="43"/>
      </c>
      <c r="V112" s="42">
        <f t="shared" si="44"/>
      </c>
      <c r="W112" s="42">
        <f t="shared" si="45"/>
      </c>
      <c r="X112" s="42">
        <f t="shared" si="46"/>
      </c>
      <c r="Y112" s="42">
        <f t="shared" si="47"/>
      </c>
      <c r="Z112" s="42">
        <f t="shared" si="48"/>
      </c>
      <c r="AA112" s="42">
        <f t="shared" si="49"/>
      </c>
      <c r="AB112" s="40"/>
      <c r="AC112" s="40"/>
      <c r="AD112" s="189">
        <v>2</v>
      </c>
      <c r="AE112" s="12" t="s">
        <v>342</v>
      </c>
      <c r="AF112" s="12"/>
      <c r="AG112" s="287" t="str">
        <f t="shared" si="32"/>
        <v>ok</v>
      </c>
      <c r="AH112" s="80"/>
      <c r="AI112" s="12"/>
      <c r="AJ112" s="12"/>
      <c r="AK112" s="12"/>
      <c r="AL112" s="80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1:60" s="13" customFormat="1" ht="13.5">
      <c r="A113" s="42">
        <f>FIND(MID(F113,3,1),"前後")*100+FIND(MID(F113,1,1),"月火水木金")*10+MID(F113,2,1)</f>
        <v>111</v>
      </c>
      <c r="B113" s="41">
        <f t="shared" si="31"/>
        <v>1</v>
      </c>
      <c r="C113" s="41"/>
      <c r="D113" s="90">
        <v>232</v>
      </c>
      <c r="E113" s="41">
        <v>15</v>
      </c>
      <c r="F113" s="116" t="s">
        <v>190</v>
      </c>
      <c r="G113" s="91" t="s">
        <v>134</v>
      </c>
      <c r="H113" s="41">
        <v>2</v>
      </c>
      <c r="I113" s="41">
        <v>22.5</v>
      </c>
      <c r="J113" s="42">
        <f>IF($AG113="ok",IF($AD113&gt;0,IF($AD113=J$96,$H113,""),IF((0+MID($AE113,2,2))=J$96,$H113,"")))</f>
      </c>
      <c r="K113" s="42">
        <f t="shared" si="33"/>
      </c>
      <c r="L113" s="42">
        <f t="shared" si="34"/>
        <v>2</v>
      </c>
      <c r="M113" s="42">
        <f t="shared" si="35"/>
        <v>22.5</v>
      </c>
      <c r="N113" s="42">
        <f t="shared" si="36"/>
      </c>
      <c r="O113" s="42">
        <f t="shared" si="37"/>
      </c>
      <c r="P113" s="42">
        <f t="shared" si="38"/>
      </c>
      <c r="Q113" s="42">
        <f t="shared" si="39"/>
      </c>
      <c r="R113" s="42">
        <f t="shared" si="40"/>
      </c>
      <c r="S113" s="42">
        <f t="shared" si="41"/>
      </c>
      <c r="T113" s="42">
        <f t="shared" si="42"/>
      </c>
      <c r="U113" s="42">
        <f t="shared" si="43"/>
      </c>
      <c r="V113" s="42">
        <f t="shared" si="44"/>
      </c>
      <c r="W113" s="42">
        <f t="shared" si="45"/>
      </c>
      <c r="X113" s="42">
        <f t="shared" si="46"/>
      </c>
      <c r="Y113" s="42">
        <f t="shared" si="47"/>
      </c>
      <c r="Z113" s="42">
        <f t="shared" si="48"/>
      </c>
      <c r="AA113" s="42">
        <f t="shared" si="49"/>
      </c>
      <c r="AB113" s="40"/>
      <c r="AC113" s="40"/>
      <c r="AD113" s="189">
        <v>2</v>
      </c>
      <c r="AE113" s="12" t="s">
        <v>342</v>
      </c>
      <c r="AF113" s="12"/>
      <c r="AG113" s="287" t="str">
        <f t="shared" si="32"/>
        <v>ok</v>
      </c>
      <c r="AH113" s="80"/>
      <c r="AI113" s="12"/>
      <c r="AJ113" s="12"/>
      <c r="AK113" s="12"/>
      <c r="AL113" s="80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1:60" s="13" customFormat="1" ht="13.5">
      <c r="A114" s="42">
        <f t="shared" si="28"/>
        <v>142</v>
      </c>
      <c r="B114" s="41">
        <f t="shared" si="31"/>
        <v>0</v>
      </c>
      <c r="C114" s="41"/>
      <c r="D114" s="90">
        <v>233</v>
      </c>
      <c r="E114" s="41">
        <v>16</v>
      </c>
      <c r="F114" s="115" t="s">
        <v>197</v>
      </c>
      <c r="G114" s="91" t="s">
        <v>135</v>
      </c>
      <c r="H114" s="41">
        <v>2</v>
      </c>
      <c r="I114" s="41">
        <v>22.5</v>
      </c>
      <c r="J114" s="42">
        <f>IF($AG114="ok",IF($AD114&gt;0,IF($AD114=J$96,$H114,""),IF((0+MID($AE114,2,2))=J$96,$H114,"")))</f>
      </c>
      <c r="K114" s="42">
        <f t="shared" si="33"/>
      </c>
      <c r="L114" s="42">
        <f t="shared" si="34"/>
        <v>2</v>
      </c>
      <c r="M114" s="42">
        <f t="shared" si="35"/>
        <v>22.5</v>
      </c>
      <c r="N114" s="42">
        <f t="shared" si="36"/>
      </c>
      <c r="O114" s="42">
        <f t="shared" si="37"/>
      </c>
      <c r="P114" s="42">
        <f t="shared" si="38"/>
      </c>
      <c r="Q114" s="42">
        <f t="shared" si="39"/>
      </c>
      <c r="R114" s="42">
        <f t="shared" si="40"/>
      </c>
      <c r="S114" s="42">
        <f t="shared" si="41"/>
      </c>
      <c r="T114" s="42">
        <f t="shared" si="42"/>
      </c>
      <c r="U114" s="42">
        <f t="shared" si="43"/>
      </c>
      <c r="V114" s="42">
        <f t="shared" si="44"/>
      </c>
      <c r="W114" s="42">
        <f t="shared" si="45"/>
      </c>
      <c r="X114" s="42">
        <f t="shared" si="46"/>
      </c>
      <c r="Y114" s="42">
        <f t="shared" si="47"/>
      </c>
      <c r="Z114" s="42">
        <f t="shared" si="48"/>
      </c>
      <c r="AA114" s="42">
        <f t="shared" si="49"/>
      </c>
      <c r="AB114" s="40"/>
      <c r="AC114" s="40"/>
      <c r="AD114" s="189">
        <v>2</v>
      </c>
      <c r="AE114" s="12" t="s">
        <v>342</v>
      </c>
      <c r="AF114" s="12"/>
      <c r="AG114" s="287" t="str">
        <f t="shared" si="32"/>
        <v>ok</v>
      </c>
      <c r="AH114" s="80"/>
      <c r="AI114" s="12"/>
      <c r="AJ114" s="12"/>
      <c r="AK114" s="12"/>
      <c r="AL114" s="80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1:60" s="13" customFormat="1" ht="13.5">
      <c r="A115" s="42">
        <f t="shared" si="28"/>
        <v>242</v>
      </c>
      <c r="B115" s="41">
        <f t="shared" si="31"/>
        <v>0</v>
      </c>
      <c r="C115" s="41"/>
      <c r="D115" s="90">
        <v>234</v>
      </c>
      <c r="E115" s="41">
        <v>17</v>
      </c>
      <c r="F115" s="115" t="s">
        <v>206</v>
      </c>
      <c r="G115" s="91" t="s">
        <v>136</v>
      </c>
      <c r="H115" s="41">
        <v>2</v>
      </c>
      <c r="I115" s="41">
        <v>22.5</v>
      </c>
      <c r="J115" s="42">
        <f aca="true" t="shared" si="50" ref="J115:J125">IF($AG115="ok",IF($AD115&gt;0,IF($AD115=J$96,$H115,""),IF((0+MID($AE115,2,2))=J$96,$H115,"")))</f>
      </c>
      <c r="K115" s="42">
        <f t="shared" si="33"/>
      </c>
      <c r="L115" s="42">
        <f t="shared" si="34"/>
        <v>2</v>
      </c>
      <c r="M115" s="42">
        <f t="shared" si="35"/>
        <v>22.5</v>
      </c>
      <c r="N115" s="42">
        <f t="shared" si="36"/>
      </c>
      <c r="O115" s="42">
        <f t="shared" si="37"/>
      </c>
      <c r="P115" s="42">
        <f t="shared" si="38"/>
      </c>
      <c r="Q115" s="42">
        <f t="shared" si="39"/>
      </c>
      <c r="R115" s="42">
        <f t="shared" si="40"/>
      </c>
      <c r="S115" s="42">
        <f t="shared" si="41"/>
      </c>
      <c r="T115" s="42">
        <f t="shared" si="42"/>
      </c>
      <c r="U115" s="42">
        <f t="shared" si="43"/>
      </c>
      <c r="V115" s="42">
        <f t="shared" si="44"/>
      </c>
      <c r="W115" s="42">
        <f t="shared" si="45"/>
      </c>
      <c r="X115" s="42">
        <f t="shared" si="46"/>
      </c>
      <c r="Y115" s="42">
        <f t="shared" si="47"/>
      </c>
      <c r="Z115" s="42">
        <f t="shared" si="48"/>
      </c>
      <c r="AA115" s="42">
        <f t="shared" si="49"/>
      </c>
      <c r="AB115" s="40"/>
      <c r="AC115" s="40"/>
      <c r="AD115" s="189">
        <v>2</v>
      </c>
      <c r="AE115" s="12" t="s">
        <v>342</v>
      </c>
      <c r="AF115" s="12"/>
      <c r="AG115" s="287" t="str">
        <f t="shared" si="32"/>
        <v>ok</v>
      </c>
      <c r="AH115" s="80"/>
      <c r="AI115" s="12"/>
      <c r="AJ115" s="12"/>
      <c r="AK115" s="12"/>
      <c r="AL115" s="80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1:60" s="13" customFormat="1" ht="13.5">
      <c r="A116" s="42">
        <f t="shared" si="28"/>
        <v>111</v>
      </c>
      <c r="B116" s="41">
        <f t="shared" si="31"/>
        <v>1</v>
      </c>
      <c r="C116" s="41"/>
      <c r="D116" s="90">
        <v>235</v>
      </c>
      <c r="E116" s="41">
        <v>18</v>
      </c>
      <c r="F116" s="116" t="s">
        <v>190</v>
      </c>
      <c r="G116" s="91" t="s">
        <v>216</v>
      </c>
      <c r="H116" s="41">
        <v>2</v>
      </c>
      <c r="I116" s="41">
        <v>22.5</v>
      </c>
      <c r="J116" s="42">
        <f t="shared" si="50"/>
      </c>
      <c r="K116" s="42">
        <f t="shared" si="33"/>
      </c>
      <c r="L116" s="42">
        <f t="shared" si="34"/>
        <v>2</v>
      </c>
      <c r="M116" s="42">
        <f t="shared" si="35"/>
        <v>22.5</v>
      </c>
      <c r="N116" s="42">
        <f t="shared" si="36"/>
      </c>
      <c r="O116" s="42">
        <f t="shared" si="37"/>
      </c>
      <c r="P116" s="42">
        <f t="shared" si="38"/>
      </c>
      <c r="Q116" s="42">
        <f t="shared" si="39"/>
      </c>
      <c r="R116" s="42">
        <f t="shared" si="40"/>
      </c>
      <c r="S116" s="42">
        <f t="shared" si="41"/>
      </c>
      <c r="T116" s="42">
        <f t="shared" si="42"/>
      </c>
      <c r="U116" s="42">
        <f t="shared" si="43"/>
      </c>
      <c r="V116" s="42">
        <f t="shared" si="44"/>
      </c>
      <c r="W116" s="42">
        <f t="shared" si="45"/>
      </c>
      <c r="X116" s="42">
        <f t="shared" si="46"/>
      </c>
      <c r="Y116" s="42">
        <f t="shared" si="47"/>
      </c>
      <c r="Z116" s="42">
        <f t="shared" si="48"/>
      </c>
      <c r="AA116" s="42">
        <f t="shared" si="49"/>
      </c>
      <c r="AB116" s="40"/>
      <c r="AC116" s="40"/>
      <c r="AD116" s="189">
        <v>2</v>
      </c>
      <c r="AE116" s="12" t="s">
        <v>342</v>
      </c>
      <c r="AF116" s="12"/>
      <c r="AG116" s="287" t="str">
        <f t="shared" si="32"/>
        <v>ok</v>
      </c>
      <c r="AH116" s="80"/>
      <c r="AI116" s="12"/>
      <c r="AJ116" s="12"/>
      <c r="AK116" s="12"/>
      <c r="AL116" s="80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1:60" s="13" customFormat="1" ht="13.5">
      <c r="A117" s="42">
        <f t="shared" si="28"/>
        <v>222</v>
      </c>
      <c r="B117" s="41">
        <f t="shared" si="31"/>
        <v>1</v>
      </c>
      <c r="C117" s="41"/>
      <c r="D117" s="90">
        <v>236</v>
      </c>
      <c r="E117" s="41">
        <v>19</v>
      </c>
      <c r="F117" s="115" t="s">
        <v>203</v>
      </c>
      <c r="G117" s="91" t="s">
        <v>137</v>
      </c>
      <c r="H117" s="41">
        <v>2</v>
      </c>
      <c r="I117" s="41">
        <v>22.5</v>
      </c>
      <c r="J117" s="42">
        <f t="shared" si="50"/>
      </c>
      <c r="K117" s="42">
        <f t="shared" si="33"/>
      </c>
      <c r="L117" s="42">
        <f t="shared" si="34"/>
        <v>2</v>
      </c>
      <c r="M117" s="42">
        <f t="shared" si="35"/>
        <v>22.5</v>
      </c>
      <c r="N117" s="42">
        <f t="shared" si="36"/>
      </c>
      <c r="O117" s="42">
        <f t="shared" si="37"/>
      </c>
      <c r="P117" s="42">
        <f t="shared" si="38"/>
      </c>
      <c r="Q117" s="42">
        <f t="shared" si="39"/>
      </c>
      <c r="R117" s="42">
        <f t="shared" si="40"/>
      </c>
      <c r="S117" s="42">
        <f t="shared" si="41"/>
      </c>
      <c r="T117" s="42">
        <f t="shared" si="42"/>
      </c>
      <c r="U117" s="42">
        <f t="shared" si="43"/>
      </c>
      <c r="V117" s="42">
        <f t="shared" si="44"/>
      </c>
      <c r="W117" s="42">
        <f t="shared" si="45"/>
      </c>
      <c r="X117" s="42">
        <f t="shared" si="46"/>
      </c>
      <c r="Y117" s="42">
        <f t="shared" si="47"/>
      </c>
      <c r="Z117" s="42">
        <f t="shared" si="48"/>
      </c>
      <c r="AA117" s="42">
        <f t="shared" si="49"/>
      </c>
      <c r="AB117" s="40"/>
      <c r="AC117" s="40"/>
      <c r="AD117" s="189">
        <v>2</v>
      </c>
      <c r="AE117" s="12" t="s">
        <v>342</v>
      </c>
      <c r="AF117" s="12"/>
      <c r="AG117" s="287" t="str">
        <f t="shared" si="32"/>
        <v>ok</v>
      </c>
      <c r="AH117" s="80"/>
      <c r="AI117" s="12"/>
      <c r="AJ117" s="12"/>
      <c r="AK117" s="12"/>
      <c r="AL117" s="80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1:60" s="13" customFormat="1" ht="13.5">
      <c r="A118" s="42">
        <f t="shared" si="28"/>
        <v>151</v>
      </c>
      <c r="B118" s="41">
        <f t="shared" si="31"/>
        <v>1</v>
      </c>
      <c r="C118" s="41"/>
      <c r="D118" s="90">
        <v>241</v>
      </c>
      <c r="E118" s="41">
        <v>20</v>
      </c>
      <c r="F118" s="116" t="s">
        <v>198</v>
      </c>
      <c r="G118" s="91" t="s">
        <v>138</v>
      </c>
      <c r="H118" s="41">
        <v>2</v>
      </c>
      <c r="I118" s="41">
        <v>22.5</v>
      </c>
      <c r="J118" s="42">
        <f t="shared" si="50"/>
        <v>2</v>
      </c>
      <c r="K118" s="42">
        <f t="shared" si="33"/>
        <v>22.5</v>
      </c>
      <c r="L118" s="42">
        <f t="shared" si="34"/>
      </c>
      <c r="M118" s="42">
        <f t="shared" si="35"/>
      </c>
      <c r="N118" s="42">
        <f t="shared" si="36"/>
      </c>
      <c r="O118" s="42">
        <f t="shared" si="37"/>
      </c>
      <c r="P118" s="42">
        <f t="shared" si="38"/>
      </c>
      <c r="Q118" s="42">
        <f t="shared" si="39"/>
      </c>
      <c r="R118" s="42">
        <f t="shared" si="40"/>
      </c>
      <c r="S118" s="42">
        <f t="shared" si="41"/>
      </c>
      <c r="T118" s="42">
        <f t="shared" si="42"/>
      </c>
      <c r="U118" s="42">
        <f t="shared" si="43"/>
      </c>
      <c r="V118" s="42">
        <f t="shared" si="44"/>
      </c>
      <c r="W118" s="42">
        <f t="shared" si="45"/>
      </c>
      <c r="X118" s="42">
        <f t="shared" si="46"/>
      </c>
      <c r="Y118" s="42">
        <f t="shared" si="47"/>
      </c>
      <c r="Z118" s="42">
        <f t="shared" si="48"/>
      </c>
      <c r="AA118" s="42">
        <f t="shared" si="49"/>
      </c>
      <c r="AB118" s="40"/>
      <c r="AC118" s="40"/>
      <c r="AD118" s="189">
        <v>1</v>
      </c>
      <c r="AE118" s="12" t="s">
        <v>343</v>
      </c>
      <c r="AF118" s="12"/>
      <c r="AG118" s="287" t="str">
        <f t="shared" si="32"/>
        <v>ok</v>
      </c>
      <c r="AH118" s="80"/>
      <c r="AI118" s="12"/>
      <c r="AJ118" s="12"/>
      <c r="AK118" s="12"/>
      <c r="AL118" s="80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1:60" s="13" customFormat="1" ht="13.5">
      <c r="A119" s="42">
        <f t="shared" si="28"/>
        <v>251</v>
      </c>
      <c r="B119" s="41">
        <f t="shared" si="31"/>
        <v>1</v>
      </c>
      <c r="C119" s="41"/>
      <c r="D119" s="90">
        <v>242</v>
      </c>
      <c r="E119" s="41">
        <v>21</v>
      </c>
      <c r="F119" s="116" t="s">
        <v>209</v>
      </c>
      <c r="G119" s="91" t="s">
        <v>139</v>
      </c>
      <c r="H119" s="41">
        <v>2</v>
      </c>
      <c r="I119" s="41">
        <v>22.5</v>
      </c>
      <c r="J119" s="42">
        <f t="shared" si="50"/>
        <v>2</v>
      </c>
      <c r="K119" s="42">
        <f t="shared" si="33"/>
        <v>22.5</v>
      </c>
      <c r="L119" s="42">
        <f t="shared" si="34"/>
      </c>
      <c r="M119" s="42">
        <f t="shared" si="35"/>
      </c>
      <c r="N119" s="42">
        <f t="shared" si="36"/>
      </c>
      <c r="O119" s="42">
        <f t="shared" si="37"/>
      </c>
      <c r="P119" s="42">
        <f t="shared" si="38"/>
      </c>
      <c r="Q119" s="42">
        <f t="shared" si="39"/>
      </c>
      <c r="R119" s="42">
        <f t="shared" si="40"/>
      </c>
      <c r="S119" s="42">
        <f t="shared" si="41"/>
      </c>
      <c r="T119" s="42">
        <f t="shared" si="42"/>
      </c>
      <c r="U119" s="42">
        <f t="shared" si="43"/>
      </c>
      <c r="V119" s="42">
        <f t="shared" si="44"/>
      </c>
      <c r="W119" s="42">
        <f t="shared" si="45"/>
      </c>
      <c r="X119" s="42">
        <f t="shared" si="46"/>
      </c>
      <c r="Y119" s="42">
        <f t="shared" si="47"/>
      </c>
      <c r="Z119" s="42">
        <f t="shared" si="48"/>
      </c>
      <c r="AA119" s="42">
        <f t="shared" si="49"/>
      </c>
      <c r="AB119" s="40"/>
      <c r="AC119" s="40"/>
      <c r="AD119" s="189">
        <v>1</v>
      </c>
      <c r="AE119" s="12" t="s">
        <v>343</v>
      </c>
      <c r="AF119" s="12"/>
      <c r="AG119" s="287" t="str">
        <f t="shared" si="32"/>
        <v>ok</v>
      </c>
      <c r="AH119" s="80"/>
      <c r="AI119" s="12"/>
      <c r="AJ119" s="12"/>
      <c r="AK119" s="12"/>
      <c r="AL119" s="80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1:60" s="13" customFormat="1" ht="13.5">
      <c r="A120" s="42">
        <f t="shared" si="28"/>
        <v>132</v>
      </c>
      <c r="B120" s="41">
        <f t="shared" si="31"/>
        <v>0</v>
      </c>
      <c r="C120" s="41"/>
      <c r="D120" s="90">
        <v>243</v>
      </c>
      <c r="E120" s="41">
        <v>22</v>
      </c>
      <c r="F120" s="115" t="s">
        <v>195</v>
      </c>
      <c r="G120" s="91" t="s">
        <v>140</v>
      </c>
      <c r="H120" s="41">
        <v>2</v>
      </c>
      <c r="I120" s="41">
        <v>22.5</v>
      </c>
      <c r="J120" s="42">
        <f t="shared" si="50"/>
        <v>2</v>
      </c>
      <c r="K120" s="42">
        <f t="shared" si="33"/>
        <v>22.5</v>
      </c>
      <c r="L120" s="42">
        <f t="shared" si="34"/>
      </c>
      <c r="M120" s="42">
        <f t="shared" si="35"/>
      </c>
      <c r="N120" s="42">
        <f t="shared" si="36"/>
      </c>
      <c r="O120" s="42">
        <f t="shared" si="37"/>
      </c>
      <c r="P120" s="42">
        <f t="shared" si="38"/>
      </c>
      <c r="Q120" s="42">
        <f t="shared" si="39"/>
      </c>
      <c r="R120" s="42">
        <f t="shared" si="40"/>
      </c>
      <c r="S120" s="42">
        <f t="shared" si="41"/>
      </c>
      <c r="T120" s="42">
        <f t="shared" si="42"/>
      </c>
      <c r="U120" s="42">
        <f t="shared" si="43"/>
      </c>
      <c r="V120" s="42">
        <f t="shared" si="44"/>
      </c>
      <c r="W120" s="42">
        <f t="shared" si="45"/>
      </c>
      <c r="X120" s="42">
        <f t="shared" si="46"/>
      </c>
      <c r="Y120" s="42">
        <f t="shared" si="47"/>
      </c>
      <c r="Z120" s="42">
        <f t="shared" si="48"/>
      </c>
      <c r="AA120" s="42">
        <f t="shared" si="49"/>
      </c>
      <c r="AB120" s="40"/>
      <c r="AC120" s="40"/>
      <c r="AD120" s="189">
        <v>1</v>
      </c>
      <c r="AE120" s="12" t="s">
        <v>343</v>
      </c>
      <c r="AF120" s="12"/>
      <c r="AG120" s="287" t="str">
        <f t="shared" si="32"/>
        <v>ok</v>
      </c>
      <c r="AH120" s="80"/>
      <c r="AI120" s="12"/>
      <c r="AJ120" s="12"/>
      <c r="AK120" s="12"/>
      <c r="AL120" s="80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1:60" s="13" customFormat="1" ht="13.5">
      <c r="A121" s="42">
        <f t="shared" si="28"/>
        <v>151</v>
      </c>
      <c r="B121" s="41">
        <f t="shared" si="31"/>
        <v>1</v>
      </c>
      <c r="C121" s="41"/>
      <c r="D121" s="90">
        <v>261</v>
      </c>
      <c r="E121" s="41">
        <v>23</v>
      </c>
      <c r="F121" s="116" t="s">
        <v>198</v>
      </c>
      <c r="G121" s="91" t="s">
        <v>215</v>
      </c>
      <c r="H121" s="41">
        <v>2</v>
      </c>
      <c r="I121" s="41">
        <v>22.5</v>
      </c>
      <c r="J121" s="42">
        <f t="shared" si="50"/>
      </c>
      <c r="K121" s="42">
        <f t="shared" si="33"/>
      </c>
      <c r="L121" s="42">
        <f t="shared" si="34"/>
      </c>
      <c r="M121" s="42">
        <f t="shared" si="35"/>
      </c>
      <c r="N121" s="42">
        <f t="shared" si="36"/>
      </c>
      <c r="O121" s="42">
        <f t="shared" si="37"/>
      </c>
      <c r="P121" s="42">
        <f t="shared" si="38"/>
      </c>
      <c r="Q121" s="42">
        <f t="shared" si="39"/>
      </c>
      <c r="R121" s="42">
        <f t="shared" si="40"/>
      </c>
      <c r="S121" s="42">
        <f t="shared" si="41"/>
      </c>
      <c r="T121" s="42">
        <f t="shared" si="42"/>
      </c>
      <c r="U121" s="42">
        <f t="shared" si="43"/>
      </c>
      <c r="V121" s="42">
        <f t="shared" si="44"/>
      </c>
      <c r="W121" s="42">
        <f t="shared" si="45"/>
      </c>
      <c r="X121" s="42">
        <f t="shared" si="46"/>
        <v>2</v>
      </c>
      <c r="Y121" s="42">
        <f t="shared" si="47"/>
        <v>22.5</v>
      </c>
      <c r="Z121" s="42">
        <f t="shared" si="48"/>
      </c>
      <c r="AA121" s="42">
        <f t="shared" si="49"/>
      </c>
      <c r="AB121" s="40"/>
      <c r="AC121" s="40"/>
      <c r="AD121" s="189">
        <v>8</v>
      </c>
      <c r="AE121" s="12" t="s">
        <v>345</v>
      </c>
      <c r="AF121" s="12"/>
      <c r="AG121" s="287" t="str">
        <f t="shared" si="32"/>
        <v>ok</v>
      </c>
      <c r="AH121" s="80" t="s">
        <v>307</v>
      </c>
      <c r="AI121" s="12"/>
      <c r="AJ121" s="12"/>
      <c r="AK121" s="12"/>
      <c r="AL121" s="80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1:60" s="13" customFormat="1" ht="13.5">
      <c r="A122" s="42">
        <f t="shared" si="28"/>
        <v>112</v>
      </c>
      <c r="B122" s="41">
        <f t="shared" si="31"/>
        <v>0</v>
      </c>
      <c r="C122" s="41"/>
      <c r="D122" s="90">
        <v>262</v>
      </c>
      <c r="E122" s="41">
        <v>24</v>
      </c>
      <c r="F122" s="115" t="s">
        <v>191</v>
      </c>
      <c r="G122" s="91" t="s">
        <v>141</v>
      </c>
      <c r="H122" s="41">
        <v>2</v>
      </c>
      <c r="I122" s="41">
        <v>22.5</v>
      </c>
      <c r="J122" s="42">
        <f t="shared" si="50"/>
      </c>
      <c r="K122" s="42">
        <f t="shared" si="33"/>
      </c>
      <c r="L122" s="42">
        <f t="shared" si="34"/>
      </c>
      <c r="M122" s="42">
        <f t="shared" si="35"/>
      </c>
      <c r="N122" s="42">
        <f t="shared" si="36"/>
      </c>
      <c r="O122" s="42">
        <f t="shared" si="37"/>
      </c>
      <c r="P122" s="42">
        <f t="shared" si="38"/>
      </c>
      <c r="Q122" s="42">
        <f t="shared" si="39"/>
      </c>
      <c r="R122" s="42">
        <f t="shared" si="40"/>
      </c>
      <c r="S122" s="42">
        <f t="shared" si="41"/>
      </c>
      <c r="T122" s="42">
        <f t="shared" si="42"/>
      </c>
      <c r="U122" s="42">
        <f t="shared" si="43"/>
      </c>
      <c r="V122" s="42">
        <f t="shared" si="44"/>
      </c>
      <c r="W122" s="42">
        <f t="shared" si="45"/>
      </c>
      <c r="X122" s="42">
        <f t="shared" si="46"/>
        <v>2</v>
      </c>
      <c r="Y122" s="42">
        <f t="shared" si="47"/>
        <v>22.5</v>
      </c>
      <c r="Z122" s="42">
        <f t="shared" si="48"/>
      </c>
      <c r="AA122" s="42">
        <f t="shared" si="49"/>
      </c>
      <c r="AB122" s="40"/>
      <c r="AC122" s="40"/>
      <c r="AD122" s="189">
        <v>8</v>
      </c>
      <c r="AE122" s="12" t="s">
        <v>344</v>
      </c>
      <c r="AF122" s="12"/>
      <c r="AG122" s="287" t="str">
        <f t="shared" si="32"/>
        <v>ok</v>
      </c>
      <c r="AH122" s="80" t="s">
        <v>306</v>
      </c>
      <c r="AI122" s="12"/>
      <c r="AJ122" s="12"/>
      <c r="AK122" s="12"/>
      <c r="AL122" s="80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1:60" s="13" customFormat="1" ht="13.5">
      <c r="A123" s="42">
        <f t="shared" si="28"/>
        <v>221</v>
      </c>
      <c r="B123" s="41">
        <f t="shared" si="31"/>
        <v>1</v>
      </c>
      <c r="C123" s="41"/>
      <c r="D123" s="90">
        <v>263</v>
      </c>
      <c r="E123" s="41">
        <v>25</v>
      </c>
      <c r="F123" s="116" t="s">
        <v>202</v>
      </c>
      <c r="G123" s="91" t="s">
        <v>142</v>
      </c>
      <c r="H123" s="41">
        <v>2</v>
      </c>
      <c r="I123" s="41">
        <v>22.5</v>
      </c>
      <c r="J123" s="42">
        <f t="shared" si="50"/>
      </c>
      <c r="K123" s="42">
        <f t="shared" si="33"/>
      </c>
      <c r="L123" s="42">
        <f t="shared" si="34"/>
      </c>
      <c r="M123" s="42">
        <f t="shared" si="35"/>
      </c>
      <c r="N123" s="42">
        <f t="shared" si="36"/>
      </c>
      <c r="O123" s="42">
        <f t="shared" si="37"/>
      </c>
      <c r="P123" s="42">
        <f t="shared" si="38"/>
      </c>
      <c r="Q123" s="42">
        <f t="shared" si="39"/>
      </c>
      <c r="R123" s="42">
        <f t="shared" si="40"/>
      </c>
      <c r="S123" s="42">
        <f t="shared" si="41"/>
      </c>
      <c r="T123" s="42">
        <f t="shared" si="42"/>
      </c>
      <c r="U123" s="42">
        <f t="shared" si="43"/>
      </c>
      <c r="V123" s="42">
        <f t="shared" si="44"/>
      </c>
      <c r="W123" s="42">
        <f t="shared" si="45"/>
      </c>
      <c r="X123" s="42">
        <f t="shared" si="46"/>
        <v>2</v>
      </c>
      <c r="Y123" s="42">
        <f t="shared" si="47"/>
        <v>22.5</v>
      </c>
      <c r="Z123" s="42">
        <f t="shared" si="48"/>
      </c>
      <c r="AA123" s="42">
        <f t="shared" si="49"/>
      </c>
      <c r="AB123" s="40"/>
      <c r="AC123" s="40"/>
      <c r="AD123" s="189">
        <v>8</v>
      </c>
      <c r="AE123" s="12" t="s">
        <v>344</v>
      </c>
      <c r="AF123" s="12"/>
      <c r="AG123" s="287" t="str">
        <f t="shared" si="32"/>
        <v>ok</v>
      </c>
      <c r="AH123" s="80" t="s">
        <v>306</v>
      </c>
      <c r="AI123" s="12"/>
      <c r="AJ123" s="12"/>
      <c r="AK123" s="12"/>
      <c r="AL123" s="80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1:60" s="13" customFormat="1" ht="13.5">
      <c r="A124" s="42">
        <f t="shared" si="28"/>
        <v>241</v>
      </c>
      <c r="B124" s="41">
        <f t="shared" si="31"/>
        <v>1</v>
      </c>
      <c r="C124" s="41"/>
      <c r="D124" s="90">
        <v>264</v>
      </c>
      <c r="E124" s="41">
        <v>26</v>
      </c>
      <c r="F124" s="116" t="s">
        <v>207</v>
      </c>
      <c r="G124" s="91" t="s">
        <v>143</v>
      </c>
      <c r="H124" s="41">
        <v>2</v>
      </c>
      <c r="I124" s="41">
        <v>22.5</v>
      </c>
      <c r="J124" s="42">
        <f t="shared" si="50"/>
      </c>
      <c r="K124" s="42">
        <f t="shared" si="33"/>
      </c>
      <c r="L124" s="42">
        <f t="shared" si="34"/>
      </c>
      <c r="M124" s="42">
        <f t="shared" si="35"/>
      </c>
      <c r="N124" s="42">
        <f t="shared" si="36"/>
      </c>
      <c r="O124" s="42">
        <f t="shared" si="37"/>
      </c>
      <c r="P124" s="42">
        <f t="shared" si="38"/>
      </c>
      <c r="Q124" s="42">
        <f t="shared" si="39"/>
      </c>
      <c r="R124" s="42">
        <f t="shared" si="40"/>
      </c>
      <c r="S124" s="42">
        <f t="shared" si="41"/>
      </c>
      <c r="T124" s="42">
        <f t="shared" si="42"/>
      </c>
      <c r="U124" s="42">
        <f t="shared" si="43"/>
      </c>
      <c r="V124" s="42">
        <f t="shared" si="44"/>
      </c>
      <c r="W124" s="42">
        <f t="shared" si="45"/>
      </c>
      <c r="X124" s="42">
        <f t="shared" si="46"/>
        <v>2</v>
      </c>
      <c r="Y124" s="42">
        <f t="shared" si="47"/>
        <v>22.5</v>
      </c>
      <c r="Z124" s="42">
        <f t="shared" si="48"/>
      </c>
      <c r="AA124" s="42">
        <f t="shared" si="49"/>
      </c>
      <c r="AB124" s="40"/>
      <c r="AC124" s="40"/>
      <c r="AD124" s="189">
        <v>8</v>
      </c>
      <c r="AE124" s="12" t="s">
        <v>346</v>
      </c>
      <c r="AF124" s="12"/>
      <c r="AG124" s="287" t="str">
        <f t="shared" si="32"/>
        <v>ok</v>
      </c>
      <c r="AH124" s="80" t="s">
        <v>307</v>
      </c>
      <c r="AI124" s="12"/>
      <c r="AJ124" s="12"/>
      <c r="AK124" s="12"/>
      <c r="AL124" s="80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1:60" s="13" customFormat="1" ht="13.5">
      <c r="A125" s="42">
        <f t="shared" si="28"/>
        <v>141</v>
      </c>
      <c r="B125" s="41">
        <f t="shared" si="31"/>
        <v>1</v>
      </c>
      <c r="C125" s="41"/>
      <c r="D125" s="90">
        <v>265</v>
      </c>
      <c r="E125" s="41">
        <v>27</v>
      </c>
      <c r="F125" s="116" t="s">
        <v>196</v>
      </c>
      <c r="G125" s="91" t="s">
        <v>171</v>
      </c>
      <c r="H125" s="41">
        <v>2</v>
      </c>
      <c r="I125" s="41">
        <v>22.5</v>
      </c>
      <c r="J125" s="42">
        <f t="shared" si="50"/>
      </c>
      <c r="K125" s="42">
        <f t="shared" si="33"/>
      </c>
      <c r="L125" s="42">
        <f t="shared" si="34"/>
      </c>
      <c r="M125" s="42">
        <f t="shared" si="35"/>
      </c>
      <c r="N125" s="42">
        <f t="shared" si="36"/>
      </c>
      <c r="O125" s="42">
        <f t="shared" si="37"/>
      </c>
      <c r="P125" s="42">
        <f t="shared" si="38"/>
      </c>
      <c r="Q125" s="42">
        <f t="shared" si="39"/>
      </c>
      <c r="R125" s="42">
        <f t="shared" si="40"/>
      </c>
      <c r="S125" s="42">
        <f t="shared" si="41"/>
      </c>
      <c r="T125" s="42">
        <f t="shared" si="42"/>
      </c>
      <c r="U125" s="42">
        <f t="shared" si="43"/>
      </c>
      <c r="V125" s="42">
        <f t="shared" si="44"/>
      </c>
      <c r="W125" s="42">
        <f t="shared" si="45"/>
      </c>
      <c r="X125" s="42">
        <f t="shared" si="46"/>
        <v>2</v>
      </c>
      <c r="Y125" s="42">
        <f t="shared" si="47"/>
        <v>22.5</v>
      </c>
      <c r="Z125" s="42">
        <f t="shared" si="48"/>
      </c>
      <c r="AA125" s="42">
        <f t="shared" si="49"/>
      </c>
      <c r="AB125" s="40"/>
      <c r="AC125" s="40"/>
      <c r="AD125" s="189">
        <v>8</v>
      </c>
      <c r="AE125" s="12" t="s">
        <v>347</v>
      </c>
      <c r="AF125" s="12"/>
      <c r="AG125" s="287" t="str">
        <f t="shared" si="32"/>
        <v>ok</v>
      </c>
      <c r="AH125" s="80" t="s">
        <v>308</v>
      </c>
      <c r="AI125" s="12"/>
      <c r="AJ125" s="12"/>
      <c r="AK125" s="12"/>
      <c r="AL125" s="80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1:60" s="13" customFormat="1" ht="13.5">
      <c r="A126" s="42"/>
      <c r="B126" s="41"/>
      <c r="C126" s="41"/>
      <c r="D126" s="90"/>
      <c r="E126" s="41">
        <v>28</v>
      </c>
      <c r="F126" s="41"/>
      <c r="G126" s="91"/>
      <c r="H126" s="41"/>
      <c r="I126" s="42"/>
      <c r="J126" s="174" t="s">
        <v>237</v>
      </c>
      <c r="K126" s="175"/>
      <c r="L126" s="175"/>
      <c r="M126" s="175"/>
      <c r="N126" s="175"/>
      <c r="O126" s="175"/>
      <c r="P126" s="176" t="s">
        <v>241</v>
      </c>
      <c r="Q126" s="177"/>
      <c r="R126" s="177"/>
      <c r="S126" s="177"/>
      <c r="T126" s="177"/>
      <c r="U126" s="177"/>
      <c r="V126" s="177"/>
      <c r="W126" s="177"/>
      <c r="X126" s="175" t="s">
        <v>239</v>
      </c>
      <c r="Y126" s="175" t="s">
        <v>240</v>
      </c>
      <c r="Z126" s="177"/>
      <c r="AA126" s="177"/>
      <c r="AB126" s="177"/>
      <c r="AC126" s="285" t="s">
        <v>238</v>
      </c>
      <c r="AD126" s="40"/>
      <c r="AE126" s="12"/>
      <c r="AF126" s="12"/>
      <c r="AG126" s="289"/>
      <c r="AH126" s="80"/>
      <c r="AI126" s="12"/>
      <c r="AJ126" s="12"/>
      <c r="AK126" s="12"/>
      <c r="AL126" s="80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1:60" s="13" customFormat="1" ht="13.5">
      <c r="A127" s="42"/>
      <c r="B127" s="41"/>
      <c r="C127" s="41"/>
      <c r="D127" s="90"/>
      <c r="E127" s="41">
        <v>29</v>
      </c>
      <c r="F127" s="41"/>
      <c r="G127" s="91" t="s">
        <v>144</v>
      </c>
      <c r="H127" s="41"/>
      <c r="I127" s="42"/>
      <c r="J127" s="174" t="s">
        <v>282</v>
      </c>
      <c r="K127" s="174"/>
      <c r="L127" s="174" t="s">
        <v>283</v>
      </c>
      <c r="M127" s="174"/>
      <c r="N127" s="174" t="s">
        <v>284</v>
      </c>
      <c r="O127" s="174"/>
      <c r="P127" s="176" t="s">
        <v>293</v>
      </c>
      <c r="Q127" s="176"/>
      <c r="R127" s="176" t="s">
        <v>286</v>
      </c>
      <c r="S127" s="176"/>
      <c r="T127" s="176" t="s">
        <v>294</v>
      </c>
      <c r="U127" s="176"/>
      <c r="V127" s="176" t="s">
        <v>295</v>
      </c>
      <c r="W127" s="176"/>
      <c r="X127" s="174" t="s">
        <v>296</v>
      </c>
      <c r="Y127" s="174"/>
      <c r="Z127" s="176" t="s">
        <v>290</v>
      </c>
      <c r="AA127" s="176"/>
      <c r="AB127" s="176" t="s">
        <v>35</v>
      </c>
      <c r="AC127" s="176"/>
      <c r="AD127" s="40"/>
      <c r="AE127" s="12"/>
      <c r="AF127" s="12"/>
      <c r="AG127" s="289"/>
      <c r="AH127" s="80"/>
      <c r="AI127" s="12"/>
      <c r="AJ127" s="12"/>
      <c r="AK127" s="12"/>
      <c r="AL127" s="80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1:60" s="13" customFormat="1" ht="13.5">
      <c r="A128" s="42">
        <f t="shared" si="28"/>
        <v>231</v>
      </c>
      <c r="B128" s="41">
        <f aca="true" t="shared" si="51" ref="B128:B138">COUNTIF(D$6:D$67,D128)</f>
        <v>0</v>
      </c>
      <c r="C128" s="41"/>
      <c r="D128" s="90">
        <v>301</v>
      </c>
      <c r="E128" s="41">
        <v>30</v>
      </c>
      <c r="F128" s="116" t="s">
        <v>204</v>
      </c>
      <c r="G128" s="91" t="s">
        <v>145</v>
      </c>
      <c r="H128" s="41">
        <v>2</v>
      </c>
      <c r="I128" s="41">
        <v>22.5</v>
      </c>
      <c r="J128" s="42">
        <f aca="true" t="shared" si="52" ref="J128:J138">IF($AG128="ok",IF($AD128=J$96,$H128,""),"-")</f>
      </c>
      <c r="K128" s="42">
        <f aca="true" t="shared" si="53" ref="K128:K138">IF($AG128="ok",IF($AD128=K$96,$I128,""),"-")</f>
      </c>
      <c r="L128" s="42">
        <f aca="true" t="shared" si="54" ref="L128:L138">IF($AG128="ok",IF($AD128=L$96,$H128,""),"-")</f>
      </c>
      <c r="M128" s="42">
        <f aca="true" t="shared" si="55" ref="M128:M138">IF($AG128="ok",IF($AD128=M$96,$I128,""),"-")</f>
      </c>
      <c r="N128" s="42">
        <f aca="true" t="shared" si="56" ref="N128:N138">IF($AG128="ok",IF($AD128=N$96,$H128,""),"-")</f>
      </c>
      <c r="O128" s="42">
        <f aca="true" t="shared" si="57" ref="O128:O138">IF($AG128="ok",IF($AD128=O$96,$I128,""),"-")</f>
      </c>
      <c r="P128" s="42">
        <f aca="true" t="shared" si="58" ref="P128:P138">IF($AG128="ok",IF($AD128=P$96,$H128,""),"-")</f>
        <v>2</v>
      </c>
      <c r="Q128" s="42">
        <f aca="true" t="shared" si="59" ref="Q128:Q138">IF($AG128="ok",IF($AD128=Q$96,$I128,""),"-")</f>
        <v>22.5</v>
      </c>
      <c r="R128" s="42">
        <f aca="true" t="shared" si="60" ref="R128:R138">IF($AG128="ok",IF($AD128=R$96,$H128,""),"-")</f>
      </c>
      <c r="S128" s="42">
        <f aca="true" t="shared" si="61" ref="S128:S138">IF($AG128="ok",IF($AD128=S$96,$I128,""),"-")</f>
      </c>
      <c r="T128" s="42">
        <f aca="true" t="shared" si="62" ref="T128:T138">IF($AG128="ok",IF($AD128=T$96,$H128,""),"-")</f>
      </c>
      <c r="U128" s="42">
        <f aca="true" t="shared" si="63" ref="U128:U138">IF($AG128="ok",IF($AD128=U$96,$I128,""),"-")</f>
      </c>
      <c r="V128" s="42">
        <f aca="true" t="shared" si="64" ref="V128:V138">IF($AG128="ok",IF($AD128=V$96,$H128,""),"-")</f>
      </c>
      <c r="W128" s="42">
        <f aca="true" t="shared" si="65" ref="W128:W138">IF($AG128="ok",IF($AD128=W$96,$I128,""),"-")</f>
      </c>
      <c r="X128" s="42">
        <f aca="true" t="shared" si="66" ref="X128:X138">IF($AG128="ok",IF($AD128=X$96,$H128,""),"-")</f>
      </c>
      <c r="Y128" s="42">
        <f aca="true" t="shared" si="67" ref="Y128:Y138">IF($AG128="ok",IF($AD128=Y$96,$I128,""),"-")</f>
      </c>
      <c r="Z128" s="42">
        <f aca="true" t="shared" si="68" ref="Z128:Z138">IF($AG128="ok",IF($AD128=Z$96,$H128,""),"-")</f>
      </c>
      <c r="AA128" s="42">
        <f aca="true" t="shared" si="69" ref="AA128:AA138">IF($AG128="ok",IF($AD128=AA$96,$I128,""),"-")</f>
      </c>
      <c r="AB128" s="40"/>
      <c r="AC128" s="40"/>
      <c r="AD128" s="189">
        <v>4</v>
      </c>
      <c r="AE128" s="12" t="s">
        <v>350</v>
      </c>
      <c r="AF128" s="12"/>
      <c r="AG128" s="287" t="str">
        <f aca="true" t="shared" si="70" ref="AG128:AG138">IF(FIND(AD128,AE128&amp;"0123456789",1)&gt;FIND("]",AE128&amp;"]",1),"注意区分指定","ok")</f>
        <v>ok</v>
      </c>
      <c r="AH128" s="91" t="s">
        <v>144</v>
      </c>
      <c r="AI128" s="12"/>
      <c r="AJ128" s="12"/>
      <c r="AK128" s="12"/>
      <c r="AL128" s="80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1:60" s="13" customFormat="1" ht="13.5">
      <c r="A129" s="42">
        <f t="shared" si="28"/>
        <v>131</v>
      </c>
      <c r="B129" s="41">
        <f t="shared" si="51"/>
        <v>0</v>
      </c>
      <c r="C129" s="41"/>
      <c r="D129" s="90">
        <v>302</v>
      </c>
      <c r="E129" s="41">
        <v>31</v>
      </c>
      <c r="F129" s="116" t="s">
        <v>194</v>
      </c>
      <c r="G129" s="91" t="s">
        <v>146</v>
      </c>
      <c r="H129" s="41">
        <v>2</v>
      </c>
      <c r="I129" s="41">
        <v>22.5</v>
      </c>
      <c r="J129" s="42">
        <f t="shared" si="52"/>
      </c>
      <c r="K129" s="42">
        <f t="shared" si="53"/>
      </c>
      <c r="L129" s="42">
        <f t="shared" si="54"/>
      </c>
      <c r="M129" s="42">
        <f t="shared" si="55"/>
      </c>
      <c r="N129" s="42">
        <f t="shared" si="56"/>
      </c>
      <c r="O129" s="42">
        <f t="shared" si="57"/>
      </c>
      <c r="P129" s="42">
        <f t="shared" si="58"/>
        <v>2</v>
      </c>
      <c r="Q129" s="42">
        <f t="shared" si="59"/>
        <v>22.5</v>
      </c>
      <c r="R129" s="42">
        <f t="shared" si="60"/>
      </c>
      <c r="S129" s="42">
        <f t="shared" si="61"/>
      </c>
      <c r="T129" s="42">
        <f t="shared" si="62"/>
      </c>
      <c r="U129" s="42">
        <f t="shared" si="63"/>
      </c>
      <c r="V129" s="42">
        <f t="shared" si="64"/>
      </c>
      <c r="W129" s="42">
        <f t="shared" si="65"/>
      </c>
      <c r="X129" s="42">
        <f t="shared" si="66"/>
      </c>
      <c r="Y129" s="42">
        <f t="shared" si="67"/>
      </c>
      <c r="Z129" s="42">
        <f t="shared" si="68"/>
      </c>
      <c r="AA129" s="42">
        <f t="shared" si="69"/>
      </c>
      <c r="AB129" s="40"/>
      <c r="AC129" s="40"/>
      <c r="AD129" s="189">
        <v>4</v>
      </c>
      <c r="AE129" s="12" t="s">
        <v>350</v>
      </c>
      <c r="AF129" s="12"/>
      <c r="AG129" s="287" t="str">
        <f t="shared" si="70"/>
        <v>ok</v>
      </c>
      <c r="AH129" s="91" t="s">
        <v>144</v>
      </c>
      <c r="AI129" s="12"/>
      <c r="AJ129" s="12"/>
      <c r="AK129" s="12"/>
      <c r="AL129" s="80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1:60" s="13" customFormat="1" ht="13.5">
      <c r="A130" s="42">
        <f t="shared" si="28"/>
        <v>121</v>
      </c>
      <c r="B130" s="41">
        <f t="shared" si="51"/>
        <v>0</v>
      </c>
      <c r="C130" s="41"/>
      <c r="D130" s="90">
        <v>303</v>
      </c>
      <c r="E130" s="41">
        <v>32</v>
      </c>
      <c r="F130" s="116" t="s">
        <v>192</v>
      </c>
      <c r="G130" s="91" t="s">
        <v>147</v>
      </c>
      <c r="H130" s="41">
        <v>2</v>
      </c>
      <c r="I130" s="41">
        <v>22.5</v>
      </c>
      <c r="J130" s="42">
        <f t="shared" si="52"/>
      </c>
      <c r="K130" s="42">
        <f t="shared" si="53"/>
      </c>
      <c r="L130" s="42">
        <f t="shared" si="54"/>
      </c>
      <c r="M130" s="42">
        <f t="shared" si="55"/>
      </c>
      <c r="N130" s="42">
        <f t="shared" si="56"/>
      </c>
      <c r="O130" s="42">
        <f t="shared" si="57"/>
      </c>
      <c r="P130" s="42">
        <f t="shared" si="58"/>
        <v>2</v>
      </c>
      <c r="Q130" s="42">
        <f t="shared" si="59"/>
        <v>22.5</v>
      </c>
      <c r="R130" s="42">
        <f t="shared" si="60"/>
      </c>
      <c r="S130" s="42">
        <f t="shared" si="61"/>
      </c>
      <c r="T130" s="42">
        <f t="shared" si="62"/>
      </c>
      <c r="U130" s="42">
        <f t="shared" si="63"/>
      </c>
      <c r="V130" s="42">
        <f t="shared" si="64"/>
      </c>
      <c r="W130" s="42">
        <f t="shared" si="65"/>
      </c>
      <c r="X130" s="42">
        <f t="shared" si="66"/>
      </c>
      <c r="Y130" s="42">
        <f t="shared" si="67"/>
      </c>
      <c r="Z130" s="42">
        <f t="shared" si="68"/>
      </c>
      <c r="AA130" s="42">
        <f t="shared" si="69"/>
      </c>
      <c r="AB130" s="40"/>
      <c r="AC130" s="40"/>
      <c r="AD130" s="189">
        <v>4</v>
      </c>
      <c r="AE130" s="12" t="s">
        <v>350</v>
      </c>
      <c r="AF130" s="12"/>
      <c r="AG130" s="287" t="str">
        <f t="shared" si="70"/>
        <v>ok</v>
      </c>
      <c r="AH130" s="91" t="s">
        <v>144</v>
      </c>
      <c r="AI130" s="12"/>
      <c r="AJ130" s="12"/>
      <c r="AK130" s="12"/>
      <c r="AL130" s="80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1:60" s="13" customFormat="1" ht="13.5">
      <c r="A131" s="42">
        <f t="shared" si="28"/>
        <v>232</v>
      </c>
      <c r="B131" s="41">
        <f t="shared" si="51"/>
        <v>0</v>
      </c>
      <c r="C131" s="41"/>
      <c r="D131" s="90">
        <v>304</v>
      </c>
      <c r="E131" s="41">
        <v>33</v>
      </c>
      <c r="F131" s="115" t="s">
        <v>205</v>
      </c>
      <c r="G131" s="91" t="s">
        <v>148</v>
      </c>
      <c r="H131" s="41">
        <v>2</v>
      </c>
      <c r="I131" s="41">
        <v>22.5</v>
      </c>
      <c r="J131" s="42">
        <f t="shared" si="52"/>
      </c>
      <c r="K131" s="42">
        <f t="shared" si="53"/>
      </c>
      <c r="L131" s="42">
        <f t="shared" si="54"/>
      </c>
      <c r="M131" s="42">
        <f t="shared" si="55"/>
      </c>
      <c r="N131" s="42">
        <f t="shared" si="56"/>
      </c>
      <c r="O131" s="42">
        <f t="shared" si="57"/>
      </c>
      <c r="P131" s="42">
        <f t="shared" si="58"/>
        <v>2</v>
      </c>
      <c r="Q131" s="42">
        <f t="shared" si="59"/>
        <v>22.5</v>
      </c>
      <c r="R131" s="42">
        <f t="shared" si="60"/>
      </c>
      <c r="S131" s="42">
        <f t="shared" si="61"/>
      </c>
      <c r="T131" s="42">
        <f t="shared" si="62"/>
      </c>
      <c r="U131" s="42">
        <f t="shared" si="63"/>
      </c>
      <c r="V131" s="42">
        <f t="shared" si="64"/>
      </c>
      <c r="W131" s="42">
        <f t="shared" si="65"/>
      </c>
      <c r="X131" s="42">
        <f t="shared" si="66"/>
      </c>
      <c r="Y131" s="42">
        <f t="shared" si="67"/>
      </c>
      <c r="Z131" s="42">
        <f t="shared" si="68"/>
      </c>
      <c r="AA131" s="42">
        <f t="shared" si="69"/>
      </c>
      <c r="AB131" s="40"/>
      <c r="AC131" s="40"/>
      <c r="AD131" s="189">
        <v>4</v>
      </c>
      <c r="AE131" s="12" t="s">
        <v>350</v>
      </c>
      <c r="AF131" s="12"/>
      <c r="AG131" s="287" t="str">
        <f t="shared" si="70"/>
        <v>ok</v>
      </c>
      <c r="AH131" s="91" t="s">
        <v>144</v>
      </c>
      <c r="AI131" s="12"/>
      <c r="AJ131" s="12"/>
      <c r="AK131" s="12"/>
      <c r="AL131" s="80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1:60" s="13" customFormat="1" ht="13.5">
      <c r="A132" s="42">
        <f t="shared" si="28"/>
        <v>241</v>
      </c>
      <c r="B132" s="41">
        <f t="shared" si="51"/>
        <v>0</v>
      </c>
      <c r="C132" s="41"/>
      <c r="D132" s="90">
        <v>321</v>
      </c>
      <c r="E132" s="41">
        <v>34</v>
      </c>
      <c r="F132" s="116" t="s">
        <v>207</v>
      </c>
      <c r="G132" s="91" t="s">
        <v>149</v>
      </c>
      <c r="H132" s="41">
        <v>2</v>
      </c>
      <c r="I132" s="41">
        <v>22.5</v>
      </c>
      <c r="J132" s="42">
        <f t="shared" si="52"/>
      </c>
      <c r="K132" s="42">
        <f t="shared" si="53"/>
      </c>
      <c r="L132" s="42">
        <f t="shared" si="54"/>
      </c>
      <c r="M132" s="42">
        <f t="shared" si="55"/>
      </c>
      <c r="N132" s="42">
        <f t="shared" si="56"/>
      </c>
      <c r="O132" s="42">
        <f t="shared" si="57"/>
      </c>
      <c r="P132" s="42">
        <f t="shared" si="58"/>
      </c>
      <c r="Q132" s="42">
        <f t="shared" si="59"/>
      </c>
      <c r="R132" s="42">
        <f t="shared" si="60"/>
      </c>
      <c r="S132" s="42">
        <f t="shared" si="61"/>
      </c>
      <c r="T132" s="42">
        <f t="shared" si="62"/>
        <v>2</v>
      </c>
      <c r="U132" s="42">
        <f t="shared" si="63"/>
        <v>22.5</v>
      </c>
      <c r="V132" s="42">
        <f t="shared" si="64"/>
      </c>
      <c r="W132" s="42">
        <f t="shared" si="65"/>
      </c>
      <c r="X132" s="42">
        <f t="shared" si="66"/>
      </c>
      <c r="Y132" s="42">
        <f t="shared" si="67"/>
      </c>
      <c r="Z132" s="42">
        <f t="shared" si="68"/>
      </c>
      <c r="AA132" s="42">
        <f t="shared" si="69"/>
      </c>
      <c r="AB132" s="40"/>
      <c r="AC132" s="40"/>
      <c r="AD132" s="189">
        <v>6</v>
      </c>
      <c r="AE132" s="12" t="s">
        <v>352</v>
      </c>
      <c r="AF132" s="12"/>
      <c r="AG132" s="287" t="str">
        <f t="shared" si="70"/>
        <v>ok</v>
      </c>
      <c r="AH132" s="91" t="s">
        <v>144</v>
      </c>
      <c r="AI132" s="12"/>
      <c r="AJ132" s="12"/>
      <c r="AK132" s="12"/>
      <c r="AL132" s="80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1:60" s="13" customFormat="1" ht="13.5">
      <c r="A133" s="42">
        <f t="shared" si="28"/>
        <v>121</v>
      </c>
      <c r="B133" s="41">
        <f t="shared" si="51"/>
        <v>0</v>
      </c>
      <c r="C133" s="41"/>
      <c r="D133" s="90">
        <v>322</v>
      </c>
      <c r="E133" s="41">
        <v>35</v>
      </c>
      <c r="F133" s="116" t="s">
        <v>192</v>
      </c>
      <c r="G133" s="91" t="s">
        <v>150</v>
      </c>
      <c r="H133" s="41">
        <v>2</v>
      </c>
      <c r="I133" s="41">
        <v>22.5</v>
      </c>
      <c r="J133" s="42">
        <f t="shared" si="52"/>
      </c>
      <c r="K133" s="42">
        <f t="shared" si="53"/>
      </c>
      <c r="L133" s="42">
        <f t="shared" si="54"/>
      </c>
      <c r="M133" s="42">
        <f t="shared" si="55"/>
      </c>
      <c r="N133" s="42">
        <f t="shared" si="56"/>
      </c>
      <c r="O133" s="42">
        <f t="shared" si="57"/>
      </c>
      <c r="P133" s="42">
        <f t="shared" si="58"/>
      </c>
      <c r="Q133" s="42">
        <f t="shared" si="59"/>
      </c>
      <c r="R133" s="42">
        <f t="shared" si="60"/>
      </c>
      <c r="S133" s="42">
        <f t="shared" si="61"/>
      </c>
      <c r="T133" s="42">
        <f t="shared" si="62"/>
        <v>2</v>
      </c>
      <c r="U133" s="42">
        <f t="shared" si="63"/>
        <v>22.5</v>
      </c>
      <c r="V133" s="42">
        <f t="shared" si="64"/>
      </c>
      <c r="W133" s="42">
        <f t="shared" si="65"/>
      </c>
      <c r="X133" s="42">
        <f t="shared" si="66"/>
      </c>
      <c r="Y133" s="42">
        <f t="shared" si="67"/>
      </c>
      <c r="Z133" s="42">
        <f t="shared" si="68"/>
      </c>
      <c r="AA133" s="42">
        <f t="shared" si="69"/>
      </c>
      <c r="AB133" s="40"/>
      <c r="AC133" s="40"/>
      <c r="AD133" s="189">
        <v>6</v>
      </c>
      <c r="AE133" s="12" t="s">
        <v>352</v>
      </c>
      <c r="AF133" s="12"/>
      <c r="AG133" s="287" t="str">
        <f t="shared" si="70"/>
        <v>ok</v>
      </c>
      <c r="AH133" s="91" t="s">
        <v>144</v>
      </c>
      <c r="AI133" s="12"/>
      <c r="AJ133" s="12"/>
      <c r="AK133" s="12"/>
      <c r="AL133" s="80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1:60" s="13" customFormat="1" ht="13.5">
      <c r="A134" s="42">
        <f t="shared" si="28"/>
        <v>211</v>
      </c>
      <c r="B134" s="41">
        <f t="shared" si="51"/>
        <v>0</v>
      </c>
      <c r="C134" s="41"/>
      <c r="D134" s="90">
        <v>323</v>
      </c>
      <c r="E134" s="41">
        <v>36</v>
      </c>
      <c r="F134" s="116" t="s">
        <v>200</v>
      </c>
      <c r="G134" s="91" t="s">
        <v>151</v>
      </c>
      <c r="H134" s="41">
        <v>2</v>
      </c>
      <c r="I134" s="41">
        <v>22.5</v>
      </c>
      <c r="J134" s="42">
        <f t="shared" si="52"/>
      </c>
      <c r="K134" s="42">
        <f t="shared" si="53"/>
      </c>
      <c r="L134" s="42">
        <f t="shared" si="54"/>
      </c>
      <c r="M134" s="42">
        <f t="shared" si="55"/>
      </c>
      <c r="N134" s="42">
        <f t="shared" si="56"/>
      </c>
      <c r="O134" s="42">
        <f t="shared" si="57"/>
      </c>
      <c r="P134" s="42">
        <f t="shared" si="58"/>
      </c>
      <c r="Q134" s="42">
        <f t="shared" si="59"/>
      </c>
      <c r="R134" s="42">
        <f t="shared" si="60"/>
      </c>
      <c r="S134" s="42">
        <f t="shared" si="61"/>
      </c>
      <c r="T134" s="42">
        <f t="shared" si="62"/>
        <v>2</v>
      </c>
      <c r="U134" s="42">
        <f t="shared" si="63"/>
        <v>22.5</v>
      </c>
      <c r="V134" s="42">
        <f t="shared" si="64"/>
      </c>
      <c r="W134" s="42">
        <f t="shared" si="65"/>
      </c>
      <c r="X134" s="42">
        <f t="shared" si="66"/>
      </c>
      <c r="Y134" s="42">
        <f t="shared" si="67"/>
      </c>
      <c r="Z134" s="42">
        <f t="shared" si="68"/>
      </c>
      <c r="AA134" s="42">
        <f t="shared" si="69"/>
      </c>
      <c r="AB134" s="40"/>
      <c r="AC134" s="40"/>
      <c r="AD134" s="189">
        <v>6</v>
      </c>
      <c r="AE134" s="12" t="s">
        <v>352</v>
      </c>
      <c r="AF134" s="12"/>
      <c r="AG134" s="287" t="str">
        <f t="shared" si="70"/>
        <v>ok</v>
      </c>
      <c r="AH134" s="91" t="s">
        <v>144</v>
      </c>
      <c r="AI134" s="12"/>
      <c r="AJ134" s="12"/>
      <c r="AK134" s="12"/>
      <c r="AL134" s="80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1:60" s="13" customFormat="1" ht="13.5">
      <c r="A135" s="42">
        <f t="shared" si="28"/>
        <v>221</v>
      </c>
      <c r="B135" s="41">
        <f t="shared" si="51"/>
        <v>0</v>
      </c>
      <c r="C135" s="41"/>
      <c r="D135" s="90">
        <v>331</v>
      </c>
      <c r="E135" s="41">
        <v>37</v>
      </c>
      <c r="F135" s="116" t="s">
        <v>202</v>
      </c>
      <c r="G135" s="91" t="s">
        <v>152</v>
      </c>
      <c r="H135" s="41">
        <v>2</v>
      </c>
      <c r="I135" s="41">
        <v>22.5</v>
      </c>
      <c r="J135" s="42">
        <f t="shared" si="52"/>
      </c>
      <c r="K135" s="42">
        <f t="shared" si="53"/>
      </c>
      <c r="L135" s="42">
        <f t="shared" si="54"/>
      </c>
      <c r="M135" s="42">
        <f t="shared" si="55"/>
      </c>
      <c r="N135" s="42">
        <f t="shared" si="56"/>
      </c>
      <c r="O135" s="42">
        <f t="shared" si="57"/>
      </c>
      <c r="P135" s="42">
        <f t="shared" si="58"/>
      </c>
      <c r="Q135" s="42">
        <f t="shared" si="59"/>
      </c>
      <c r="R135" s="42">
        <f t="shared" si="60"/>
      </c>
      <c r="S135" s="42">
        <f t="shared" si="61"/>
      </c>
      <c r="T135" s="42">
        <f t="shared" si="62"/>
      </c>
      <c r="U135" s="42">
        <f t="shared" si="63"/>
      </c>
      <c r="V135" s="42">
        <f t="shared" si="64"/>
        <v>2</v>
      </c>
      <c r="W135" s="42">
        <f t="shared" si="65"/>
        <v>22.5</v>
      </c>
      <c r="X135" s="42">
        <f t="shared" si="66"/>
      </c>
      <c r="Y135" s="42">
        <f t="shared" si="67"/>
      </c>
      <c r="Z135" s="42">
        <f t="shared" si="68"/>
      </c>
      <c r="AA135" s="42">
        <f t="shared" si="69"/>
      </c>
      <c r="AB135" s="40"/>
      <c r="AC135" s="40"/>
      <c r="AD135" s="189">
        <v>7</v>
      </c>
      <c r="AE135" s="12" t="s">
        <v>353</v>
      </c>
      <c r="AF135" s="12"/>
      <c r="AG135" s="287" t="str">
        <f t="shared" si="70"/>
        <v>ok</v>
      </c>
      <c r="AH135" s="91" t="s">
        <v>144</v>
      </c>
      <c r="AI135" s="12"/>
      <c r="AJ135" s="12"/>
      <c r="AK135" s="12"/>
      <c r="AL135" s="80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1:60" s="13" customFormat="1" ht="13.5">
      <c r="A136" s="42">
        <f t="shared" si="28"/>
        <v>112</v>
      </c>
      <c r="B136" s="41">
        <f t="shared" si="51"/>
        <v>0</v>
      </c>
      <c r="C136" s="41"/>
      <c r="D136" s="90">
        <v>332</v>
      </c>
      <c r="E136" s="41">
        <v>38</v>
      </c>
      <c r="F136" s="115" t="s">
        <v>191</v>
      </c>
      <c r="G136" s="91" t="s">
        <v>217</v>
      </c>
      <c r="H136" s="41">
        <v>2</v>
      </c>
      <c r="I136" s="41">
        <v>22.5</v>
      </c>
      <c r="J136" s="42">
        <f t="shared" si="52"/>
      </c>
      <c r="K136" s="42">
        <f t="shared" si="53"/>
      </c>
      <c r="L136" s="42">
        <f t="shared" si="54"/>
      </c>
      <c r="M136" s="42">
        <f t="shared" si="55"/>
      </c>
      <c r="N136" s="42">
        <f t="shared" si="56"/>
      </c>
      <c r="O136" s="42">
        <f t="shared" si="57"/>
      </c>
      <c r="P136" s="42">
        <f t="shared" si="58"/>
      </c>
      <c r="Q136" s="42">
        <f t="shared" si="59"/>
      </c>
      <c r="R136" s="42">
        <f t="shared" si="60"/>
      </c>
      <c r="S136" s="42">
        <f t="shared" si="61"/>
      </c>
      <c r="T136" s="42">
        <f t="shared" si="62"/>
      </c>
      <c r="U136" s="42">
        <f t="shared" si="63"/>
      </c>
      <c r="V136" s="42">
        <f t="shared" si="64"/>
        <v>2</v>
      </c>
      <c r="W136" s="42">
        <f t="shared" si="65"/>
        <v>22.5</v>
      </c>
      <c r="X136" s="42">
        <f t="shared" si="66"/>
      </c>
      <c r="Y136" s="42">
        <f t="shared" si="67"/>
      </c>
      <c r="Z136" s="42">
        <f t="shared" si="68"/>
      </c>
      <c r="AA136" s="42">
        <f t="shared" si="69"/>
      </c>
      <c r="AB136" s="40"/>
      <c r="AC136" s="40"/>
      <c r="AD136" s="189">
        <v>7</v>
      </c>
      <c r="AE136" s="12" t="s">
        <v>353</v>
      </c>
      <c r="AF136" s="12"/>
      <c r="AG136" s="287" t="str">
        <f t="shared" si="70"/>
        <v>ok</v>
      </c>
      <c r="AH136" s="91" t="s">
        <v>144</v>
      </c>
      <c r="AI136" s="12"/>
      <c r="AJ136" s="12"/>
      <c r="AK136" s="12"/>
      <c r="AL136" s="80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1:60" s="13" customFormat="1" ht="13.5">
      <c r="A137" s="42">
        <f t="shared" si="28"/>
        <v>252</v>
      </c>
      <c r="B137" s="41">
        <f t="shared" si="51"/>
        <v>0</v>
      </c>
      <c r="C137" s="41"/>
      <c r="D137" s="90">
        <v>333</v>
      </c>
      <c r="E137" s="41">
        <v>39</v>
      </c>
      <c r="F137" s="115" t="s">
        <v>208</v>
      </c>
      <c r="G137" s="91" t="s">
        <v>153</v>
      </c>
      <c r="H137" s="41">
        <v>2</v>
      </c>
      <c r="I137" s="41">
        <v>22.5</v>
      </c>
      <c r="J137" s="42">
        <f t="shared" si="52"/>
      </c>
      <c r="K137" s="42">
        <f t="shared" si="53"/>
      </c>
      <c r="L137" s="42">
        <f t="shared" si="54"/>
      </c>
      <c r="M137" s="42">
        <f t="shared" si="55"/>
      </c>
      <c r="N137" s="42">
        <f t="shared" si="56"/>
      </c>
      <c r="O137" s="42">
        <f t="shared" si="57"/>
      </c>
      <c r="P137" s="42">
        <f t="shared" si="58"/>
      </c>
      <c r="Q137" s="42">
        <f t="shared" si="59"/>
      </c>
      <c r="R137" s="42">
        <f t="shared" si="60"/>
      </c>
      <c r="S137" s="42">
        <f t="shared" si="61"/>
      </c>
      <c r="T137" s="42">
        <f t="shared" si="62"/>
      </c>
      <c r="U137" s="42">
        <f t="shared" si="63"/>
      </c>
      <c r="V137" s="42">
        <f t="shared" si="64"/>
        <v>2</v>
      </c>
      <c r="W137" s="42">
        <f t="shared" si="65"/>
        <v>22.5</v>
      </c>
      <c r="X137" s="42">
        <f t="shared" si="66"/>
      </c>
      <c r="Y137" s="42">
        <f t="shared" si="67"/>
      </c>
      <c r="Z137" s="42">
        <f t="shared" si="68"/>
      </c>
      <c r="AA137" s="42">
        <f t="shared" si="69"/>
      </c>
      <c r="AB137" s="40"/>
      <c r="AC137" s="40"/>
      <c r="AD137" s="189">
        <v>7</v>
      </c>
      <c r="AE137" s="12" t="s">
        <v>353</v>
      </c>
      <c r="AF137" s="12"/>
      <c r="AG137" s="287" t="str">
        <f t="shared" si="70"/>
        <v>ok</v>
      </c>
      <c r="AH137" s="91" t="s">
        <v>144</v>
      </c>
      <c r="AI137" s="12"/>
      <c r="AJ137" s="12"/>
      <c r="AK137" s="12"/>
      <c r="AL137" s="80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1:60" s="13" customFormat="1" ht="13.5">
      <c r="A138" s="42">
        <f t="shared" si="28"/>
        <v>251</v>
      </c>
      <c r="B138" s="41">
        <f t="shared" si="51"/>
        <v>0</v>
      </c>
      <c r="C138" s="41"/>
      <c r="D138" s="90">
        <v>334</v>
      </c>
      <c r="E138" s="41">
        <v>40</v>
      </c>
      <c r="F138" s="116" t="s">
        <v>209</v>
      </c>
      <c r="G138" s="91" t="s">
        <v>154</v>
      </c>
      <c r="H138" s="41">
        <v>2</v>
      </c>
      <c r="I138" s="41">
        <v>22.5</v>
      </c>
      <c r="J138" s="42">
        <f t="shared" si="52"/>
      </c>
      <c r="K138" s="42">
        <f t="shared" si="53"/>
      </c>
      <c r="L138" s="42">
        <f t="shared" si="54"/>
      </c>
      <c r="M138" s="42">
        <f t="shared" si="55"/>
      </c>
      <c r="N138" s="42">
        <f t="shared" si="56"/>
      </c>
      <c r="O138" s="42">
        <f t="shared" si="57"/>
      </c>
      <c r="P138" s="42">
        <f t="shared" si="58"/>
      </c>
      <c r="Q138" s="42">
        <f t="shared" si="59"/>
      </c>
      <c r="R138" s="42">
        <f t="shared" si="60"/>
      </c>
      <c r="S138" s="42">
        <f t="shared" si="61"/>
      </c>
      <c r="T138" s="42">
        <f t="shared" si="62"/>
      </c>
      <c r="U138" s="42">
        <f t="shared" si="63"/>
      </c>
      <c r="V138" s="42">
        <f t="shared" si="64"/>
        <v>2</v>
      </c>
      <c r="W138" s="42">
        <f t="shared" si="65"/>
        <v>22.5</v>
      </c>
      <c r="X138" s="42">
        <f t="shared" si="66"/>
      </c>
      <c r="Y138" s="42">
        <f t="shared" si="67"/>
      </c>
      <c r="Z138" s="42">
        <f t="shared" si="68"/>
      </c>
      <c r="AA138" s="42">
        <f t="shared" si="69"/>
      </c>
      <c r="AB138" s="40"/>
      <c r="AC138" s="40"/>
      <c r="AD138" s="189">
        <v>7</v>
      </c>
      <c r="AE138" s="12" t="s">
        <v>353</v>
      </c>
      <c r="AF138" s="12"/>
      <c r="AG138" s="287" t="str">
        <f t="shared" si="70"/>
        <v>ok</v>
      </c>
      <c r="AH138" s="91" t="s">
        <v>144</v>
      </c>
      <c r="AI138" s="12"/>
      <c r="AJ138" s="12"/>
      <c r="AK138" s="12"/>
      <c r="AL138" s="80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1:60" s="13" customFormat="1" ht="13.5">
      <c r="A139" s="42"/>
      <c r="B139" s="41"/>
      <c r="C139" s="41"/>
      <c r="D139" s="90"/>
      <c r="E139" s="41">
        <v>41</v>
      </c>
      <c r="F139" s="41"/>
      <c r="G139" s="91"/>
      <c r="H139" s="41"/>
      <c r="I139" s="42"/>
      <c r="J139" s="174" t="s">
        <v>237</v>
      </c>
      <c r="K139" s="175"/>
      <c r="L139" s="175"/>
      <c r="M139" s="175"/>
      <c r="N139" s="175"/>
      <c r="O139" s="175"/>
      <c r="P139" s="176" t="s">
        <v>241</v>
      </c>
      <c r="Q139" s="177"/>
      <c r="R139" s="177"/>
      <c r="S139" s="177"/>
      <c r="T139" s="177"/>
      <c r="U139" s="177"/>
      <c r="V139" s="177"/>
      <c r="W139" s="177"/>
      <c r="X139" s="175" t="s">
        <v>239</v>
      </c>
      <c r="Y139" s="175" t="s">
        <v>240</v>
      </c>
      <c r="Z139" s="177"/>
      <c r="AA139" s="177"/>
      <c r="AB139" s="177"/>
      <c r="AC139" s="285" t="s">
        <v>238</v>
      </c>
      <c r="AD139" s="40"/>
      <c r="AE139" s="12"/>
      <c r="AF139" s="12"/>
      <c r="AG139" s="289"/>
      <c r="AH139" s="80"/>
      <c r="AI139" s="12"/>
      <c r="AJ139" s="12"/>
      <c r="AK139" s="12"/>
      <c r="AL139" s="80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1:60" s="13" customFormat="1" ht="13.5">
      <c r="A140" s="42"/>
      <c r="B140" s="41"/>
      <c r="C140" s="41"/>
      <c r="D140" s="90"/>
      <c r="E140" s="41">
        <v>42</v>
      </c>
      <c r="F140" s="41"/>
      <c r="G140" s="91" t="s">
        <v>155</v>
      </c>
      <c r="H140" s="41"/>
      <c r="I140" s="42"/>
      <c r="J140" s="174" t="s">
        <v>282</v>
      </c>
      <c r="K140" s="174"/>
      <c r="L140" s="174" t="s">
        <v>283</v>
      </c>
      <c r="M140" s="174"/>
      <c r="N140" s="174" t="s">
        <v>284</v>
      </c>
      <c r="O140" s="174"/>
      <c r="P140" s="176" t="s">
        <v>293</v>
      </c>
      <c r="Q140" s="176"/>
      <c r="R140" s="176" t="s">
        <v>286</v>
      </c>
      <c r="S140" s="176"/>
      <c r="T140" s="176" t="s">
        <v>294</v>
      </c>
      <c r="U140" s="176"/>
      <c r="V140" s="176" t="s">
        <v>295</v>
      </c>
      <c r="W140" s="176"/>
      <c r="X140" s="174" t="s">
        <v>296</v>
      </c>
      <c r="Y140" s="174"/>
      <c r="Z140" s="176" t="s">
        <v>290</v>
      </c>
      <c r="AA140" s="176"/>
      <c r="AB140" s="176" t="s">
        <v>35</v>
      </c>
      <c r="AC140" s="176"/>
      <c r="AD140" s="40"/>
      <c r="AE140" s="12"/>
      <c r="AF140" s="12"/>
      <c r="AG140" s="289"/>
      <c r="AH140" s="80"/>
      <c r="AI140" s="12"/>
      <c r="AJ140" s="12"/>
      <c r="AK140" s="12"/>
      <c r="AL140" s="80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1:60" s="13" customFormat="1" ht="13.5">
      <c r="A141" s="42">
        <f t="shared" si="28"/>
        <v>231</v>
      </c>
      <c r="B141" s="41">
        <f aca="true" t="shared" si="71" ref="B141:B151">COUNTIF(D$6:D$67,D141)</f>
        <v>1</v>
      </c>
      <c r="C141" s="41"/>
      <c r="D141" s="90">
        <v>401</v>
      </c>
      <c r="E141" s="41">
        <v>43</v>
      </c>
      <c r="F141" s="116" t="s">
        <v>204</v>
      </c>
      <c r="G141" s="91" t="s">
        <v>156</v>
      </c>
      <c r="H141" s="41">
        <v>2</v>
      </c>
      <c r="I141" s="41">
        <v>22.5</v>
      </c>
      <c r="J141" s="42">
        <f aca="true" t="shared" si="72" ref="J141:J151">IF($AG141="ok",IF($AD141=J$96,$H141,""),"-")</f>
      </c>
      <c r="K141" s="42">
        <f aca="true" t="shared" si="73" ref="K141:K151">IF($AG141="ok",IF($AD141=K$96,$I141,""),"-")</f>
      </c>
      <c r="L141" s="42">
        <f aca="true" t="shared" si="74" ref="L141:L151">IF($AG141="ok",IF($AD141=L$96,$H141,""),"-")</f>
      </c>
      <c r="M141" s="42">
        <f aca="true" t="shared" si="75" ref="M141:M151">IF($AG141="ok",IF($AD141=M$96,$I141,""),"-")</f>
      </c>
      <c r="N141" s="42">
        <f aca="true" t="shared" si="76" ref="N141:N151">IF($AG141="ok",IF($AD141=N$96,$H141,""),"-")</f>
      </c>
      <c r="O141" s="42">
        <f aca="true" t="shared" si="77" ref="O141:O151">IF($AG141="ok",IF($AD141=O$96,$I141,""),"-")</f>
      </c>
      <c r="P141" s="42">
        <f aca="true" t="shared" si="78" ref="P141:P151">IF($AG141="ok",IF($AD141=P$96,$H141,""),"-")</f>
        <v>2</v>
      </c>
      <c r="Q141" s="42">
        <f aca="true" t="shared" si="79" ref="Q141:Q151">IF($AG141="ok",IF($AD141=Q$96,$I141,""),"-")</f>
        <v>22.5</v>
      </c>
      <c r="R141" s="42">
        <f aca="true" t="shared" si="80" ref="R141:R151">IF($AG141="ok",IF($AD141=R$96,$H141,""),"-")</f>
      </c>
      <c r="S141" s="42">
        <f aca="true" t="shared" si="81" ref="S141:S151">IF($AG141="ok",IF($AD141=S$96,$I141,""),"-")</f>
      </c>
      <c r="T141" s="42">
        <f aca="true" t="shared" si="82" ref="T141:T151">IF($AG141="ok",IF($AD141=T$96,$H141,""),"-")</f>
      </c>
      <c r="U141" s="42">
        <f aca="true" t="shared" si="83" ref="U141:U151">IF($AG141="ok",IF($AD141=U$96,$I141,""),"-")</f>
      </c>
      <c r="V141" s="42">
        <f aca="true" t="shared" si="84" ref="V141:V151">IF($AG141="ok",IF($AD141=V$96,$H141,""),"-")</f>
      </c>
      <c r="W141" s="42">
        <f aca="true" t="shared" si="85" ref="W141:W151">IF($AG141="ok",IF($AD141=W$96,$I141,""),"-")</f>
      </c>
      <c r="X141" s="42">
        <f aca="true" t="shared" si="86" ref="X141:X151">IF($AG141="ok",IF($AD141=X$96,$H141,""),"-")</f>
      </c>
      <c r="Y141" s="42">
        <f aca="true" t="shared" si="87" ref="Y141:Y151">IF($AG141="ok",IF($AD141=Y$96,$I141,""),"-")</f>
      </c>
      <c r="Z141" s="42">
        <f aca="true" t="shared" si="88" ref="Z141:Z151">IF($AG141="ok",IF($AD141=Z$96,$H141,""),"-")</f>
      </c>
      <c r="AA141" s="42">
        <f aca="true" t="shared" si="89" ref="AA141:AA151">IF($AG141="ok",IF($AD141=AA$96,$I141,""),"-")</f>
      </c>
      <c r="AB141" s="40"/>
      <c r="AC141" s="40"/>
      <c r="AD141" s="189">
        <v>4</v>
      </c>
      <c r="AE141" s="12" t="s">
        <v>350</v>
      </c>
      <c r="AF141" s="12"/>
      <c r="AG141" s="287" t="str">
        <f aca="true" t="shared" si="90" ref="AG141:AG151">IF(FIND(AD141,AE141&amp;"0123456789",1)&gt;FIND("]",AE141&amp;"]",1),"注意区分指定","ok")</f>
        <v>ok</v>
      </c>
      <c r="AH141" s="91" t="s">
        <v>155</v>
      </c>
      <c r="AI141" s="12"/>
      <c r="AJ141" s="12"/>
      <c r="AK141" s="12"/>
      <c r="AL141" s="80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1:60" s="13" customFormat="1" ht="13.5">
      <c r="A142" s="42">
        <f t="shared" si="28"/>
        <v>121</v>
      </c>
      <c r="B142" s="41">
        <f t="shared" si="71"/>
        <v>1</v>
      </c>
      <c r="C142" s="41"/>
      <c r="D142" s="90">
        <v>402</v>
      </c>
      <c r="E142" s="41">
        <v>44</v>
      </c>
      <c r="F142" s="116" t="s">
        <v>192</v>
      </c>
      <c r="G142" s="91" t="s">
        <v>157</v>
      </c>
      <c r="H142" s="41">
        <v>2</v>
      </c>
      <c r="I142" s="41">
        <v>22.5</v>
      </c>
      <c r="J142" s="42">
        <f t="shared" si="72"/>
      </c>
      <c r="K142" s="42">
        <f t="shared" si="73"/>
      </c>
      <c r="L142" s="42">
        <f t="shared" si="74"/>
      </c>
      <c r="M142" s="42">
        <f t="shared" si="75"/>
      </c>
      <c r="N142" s="42">
        <f t="shared" si="76"/>
      </c>
      <c r="O142" s="42">
        <f t="shared" si="77"/>
      </c>
      <c r="P142" s="42">
        <f t="shared" si="78"/>
        <v>2</v>
      </c>
      <c r="Q142" s="42">
        <f t="shared" si="79"/>
        <v>22.5</v>
      </c>
      <c r="R142" s="42">
        <f t="shared" si="80"/>
      </c>
      <c r="S142" s="42">
        <f t="shared" si="81"/>
      </c>
      <c r="T142" s="42">
        <f t="shared" si="82"/>
      </c>
      <c r="U142" s="42">
        <f t="shared" si="83"/>
      </c>
      <c r="V142" s="42">
        <f t="shared" si="84"/>
      </c>
      <c r="W142" s="42">
        <f t="shared" si="85"/>
      </c>
      <c r="X142" s="42">
        <f t="shared" si="86"/>
      </c>
      <c r="Y142" s="42">
        <f t="shared" si="87"/>
      </c>
      <c r="Z142" s="42">
        <f t="shared" si="88"/>
      </c>
      <c r="AA142" s="42">
        <f t="shared" si="89"/>
      </c>
      <c r="AB142" s="40"/>
      <c r="AC142" s="40"/>
      <c r="AD142" s="189">
        <v>4</v>
      </c>
      <c r="AE142" s="12" t="s">
        <v>350</v>
      </c>
      <c r="AF142" s="12"/>
      <c r="AG142" s="287" t="str">
        <f t="shared" si="90"/>
        <v>ok</v>
      </c>
      <c r="AH142" s="91" t="s">
        <v>155</v>
      </c>
      <c r="AI142" s="12"/>
      <c r="AJ142" s="12"/>
      <c r="AK142" s="12"/>
      <c r="AL142" s="80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1:60" s="13" customFormat="1" ht="13.5">
      <c r="A143" s="42">
        <f t="shared" si="28"/>
        <v>142</v>
      </c>
      <c r="B143" s="41">
        <f t="shared" si="71"/>
        <v>1</v>
      </c>
      <c r="C143" s="41"/>
      <c r="D143" s="90">
        <v>403</v>
      </c>
      <c r="E143" s="41">
        <v>45</v>
      </c>
      <c r="F143" s="115" t="s">
        <v>197</v>
      </c>
      <c r="G143" s="91" t="s">
        <v>158</v>
      </c>
      <c r="H143" s="41">
        <v>2</v>
      </c>
      <c r="I143" s="41">
        <v>22.5</v>
      </c>
      <c r="J143" s="42">
        <f t="shared" si="72"/>
      </c>
      <c r="K143" s="42">
        <f t="shared" si="73"/>
      </c>
      <c r="L143" s="42">
        <f t="shared" si="74"/>
      </c>
      <c r="M143" s="42">
        <f t="shared" si="75"/>
      </c>
      <c r="N143" s="42">
        <f t="shared" si="76"/>
      </c>
      <c r="O143" s="42">
        <f t="shared" si="77"/>
      </c>
      <c r="P143" s="42">
        <f t="shared" si="78"/>
        <v>2</v>
      </c>
      <c r="Q143" s="42">
        <f t="shared" si="79"/>
        <v>22.5</v>
      </c>
      <c r="R143" s="42">
        <f t="shared" si="80"/>
      </c>
      <c r="S143" s="42">
        <f t="shared" si="81"/>
      </c>
      <c r="T143" s="42">
        <f t="shared" si="82"/>
      </c>
      <c r="U143" s="42">
        <f t="shared" si="83"/>
      </c>
      <c r="V143" s="42">
        <f t="shared" si="84"/>
      </c>
      <c r="W143" s="42">
        <f t="shared" si="85"/>
      </c>
      <c r="X143" s="42">
        <f t="shared" si="86"/>
      </c>
      <c r="Y143" s="42">
        <f t="shared" si="87"/>
      </c>
      <c r="Z143" s="42">
        <f t="shared" si="88"/>
      </c>
      <c r="AA143" s="42">
        <f t="shared" si="89"/>
      </c>
      <c r="AB143" s="40"/>
      <c r="AC143" s="40"/>
      <c r="AD143" s="189">
        <v>4</v>
      </c>
      <c r="AE143" s="12" t="s">
        <v>350</v>
      </c>
      <c r="AF143" s="12"/>
      <c r="AG143" s="287" t="str">
        <f t="shared" si="90"/>
        <v>ok</v>
      </c>
      <c r="AH143" s="91" t="s">
        <v>155</v>
      </c>
      <c r="AI143" s="12"/>
      <c r="AJ143" s="12"/>
      <c r="AK143" s="12"/>
      <c r="AL143" s="80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1:60" s="13" customFormat="1" ht="13.5">
      <c r="A144" s="42">
        <f t="shared" si="28"/>
        <v>251</v>
      </c>
      <c r="B144" s="41">
        <f t="shared" si="71"/>
        <v>1</v>
      </c>
      <c r="C144" s="41"/>
      <c r="D144" s="90">
        <v>404</v>
      </c>
      <c r="E144" s="41">
        <v>46</v>
      </c>
      <c r="F144" s="116" t="s">
        <v>209</v>
      </c>
      <c r="G144" s="91" t="s">
        <v>159</v>
      </c>
      <c r="H144" s="41">
        <v>2</v>
      </c>
      <c r="I144" s="41">
        <v>22.5</v>
      </c>
      <c r="J144" s="42">
        <f t="shared" si="72"/>
      </c>
      <c r="K144" s="42">
        <f t="shared" si="73"/>
      </c>
      <c r="L144" s="42">
        <f t="shared" si="74"/>
      </c>
      <c r="M144" s="42">
        <f t="shared" si="75"/>
      </c>
      <c r="N144" s="42">
        <f t="shared" si="76"/>
      </c>
      <c r="O144" s="42">
        <f t="shared" si="77"/>
      </c>
      <c r="P144" s="42">
        <f t="shared" si="78"/>
        <v>2</v>
      </c>
      <c r="Q144" s="42">
        <f t="shared" si="79"/>
        <v>22.5</v>
      </c>
      <c r="R144" s="42">
        <f t="shared" si="80"/>
      </c>
      <c r="S144" s="42">
        <f t="shared" si="81"/>
      </c>
      <c r="T144" s="42">
        <f t="shared" si="82"/>
      </c>
      <c r="U144" s="42">
        <f t="shared" si="83"/>
      </c>
      <c r="V144" s="42">
        <f t="shared" si="84"/>
      </c>
      <c r="W144" s="42">
        <f t="shared" si="85"/>
      </c>
      <c r="X144" s="42">
        <f t="shared" si="86"/>
      </c>
      <c r="Y144" s="42">
        <f t="shared" si="87"/>
      </c>
      <c r="Z144" s="42">
        <f t="shared" si="88"/>
      </c>
      <c r="AA144" s="42">
        <f t="shared" si="89"/>
      </c>
      <c r="AB144" s="40"/>
      <c r="AC144" s="40"/>
      <c r="AD144" s="189">
        <v>4</v>
      </c>
      <c r="AE144" s="12" t="s">
        <v>350</v>
      </c>
      <c r="AF144" s="12"/>
      <c r="AG144" s="287" t="str">
        <f t="shared" si="90"/>
        <v>ok</v>
      </c>
      <c r="AH144" s="91" t="s">
        <v>155</v>
      </c>
      <c r="AI144" s="12"/>
      <c r="AJ144" s="12"/>
      <c r="AK144" s="12"/>
      <c r="AL144" s="80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1:60" s="13" customFormat="1" ht="13.5">
      <c r="A145" s="42">
        <f t="shared" si="28"/>
        <v>132</v>
      </c>
      <c r="B145" s="41">
        <f t="shared" si="71"/>
        <v>1</v>
      </c>
      <c r="C145" s="41"/>
      <c r="D145" s="90">
        <v>411</v>
      </c>
      <c r="E145" s="41">
        <v>47</v>
      </c>
      <c r="F145" s="115" t="s">
        <v>195</v>
      </c>
      <c r="G145" s="91" t="s">
        <v>160</v>
      </c>
      <c r="H145" s="41">
        <v>2</v>
      </c>
      <c r="I145" s="41">
        <v>22.5</v>
      </c>
      <c r="J145" s="42">
        <f t="shared" si="72"/>
      </c>
      <c r="K145" s="42">
        <f t="shared" si="73"/>
      </c>
      <c r="L145" s="42">
        <f t="shared" si="74"/>
      </c>
      <c r="M145" s="42">
        <f t="shared" si="75"/>
      </c>
      <c r="N145" s="42">
        <f t="shared" si="76"/>
      </c>
      <c r="O145" s="42">
        <f t="shared" si="77"/>
      </c>
      <c r="P145" s="42">
        <f t="shared" si="78"/>
      </c>
      <c r="Q145" s="42">
        <f t="shared" si="79"/>
      </c>
      <c r="R145" s="42">
        <f t="shared" si="80"/>
        <v>2</v>
      </c>
      <c r="S145" s="42">
        <f t="shared" si="81"/>
        <v>22.5</v>
      </c>
      <c r="T145" s="42">
        <f t="shared" si="82"/>
      </c>
      <c r="U145" s="42">
        <f t="shared" si="83"/>
      </c>
      <c r="V145" s="42">
        <f t="shared" si="84"/>
      </c>
      <c r="W145" s="42">
        <f t="shared" si="85"/>
      </c>
      <c r="X145" s="42">
        <f t="shared" si="86"/>
      </c>
      <c r="Y145" s="42">
        <f t="shared" si="87"/>
      </c>
      <c r="Z145" s="42">
        <f t="shared" si="88"/>
      </c>
      <c r="AA145" s="42">
        <f t="shared" si="89"/>
      </c>
      <c r="AB145" s="40"/>
      <c r="AC145" s="40"/>
      <c r="AD145" s="189">
        <v>5</v>
      </c>
      <c r="AE145" s="12" t="s">
        <v>351</v>
      </c>
      <c r="AF145" s="12"/>
      <c r="AG145" s="287" t="str">
        <f t="shared" si="90"/>
        <v>ok</v>
      </c>
      <c r="AH145" s="91" t="s">
        <v>155</v>
      </c>
      <c r="AI145" s="12"/>
      <c r="AJ145" s="12"/>
      <c r="AK145" s="12"/>
      <c r="AL145" s="80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1:60" s="13" customFormat="1" ht="13.5">
      <c r="A146" s="42">
        <f t="shared" si="28"/>
        <v>151</v>
      </c>
      <c r="B146" s="41">
        <f t="shared" si="71"/>
        <v>0</v>
      </c>
      <c r="C146" s="41"/>
      <c r="D146" s="90">
        <v>412</v>
      </c>
      <c r="E146" s="41">
        <v>48</v>
      </c>
      <c r="F146" s="116" t="s">
        <v>198</v>
      </c>
      <c r="G146" s="91" t="s">
        <v>161</v>
      </c>
      <c r="H146" s="41">
        <v>2</v>
      </c>
      <c r="I146" s="41">
        <v>22.5</v>
      </c>
      <c r="J146" s="42">
        <f t="shared" si="72"/>
      </c>
      <c r="K146" s="42">
        <f t="shared" si="73"/>
      </c>
      <c r="L146" s="42">
        <f t="shared" si="74"/>
      </c>
      <c r="M146" s="42">
        <f t="shared" si="75"/>
      </c>
      <c r="N146" s="42">
        <f t="shared" si="76"/>
      </c>
      <c r="O146" s="42">
        <f t="shared" si="77"/>
      </c>
      <c r="P146" s="42">
        <f t="shared" si="78"/>
      </c>
      <c r="Q146" s="42">
        <f t="shared" si="79"/>
      </c>
      <c r="R146" s="42">
        <f t="shared" si="80"/>
        <v>2</v>
      </c>
      <c r="S146" s="42">
        <f t="shared" si="81"/>
        <v>22.5</v>
      </c>
      <c r="T146" s="42">
        <f t="shared" si="82"/>
      </c>
      <c r="U146" s="42">
        <f t="shared" si="83"/>
      </c>
      <c r="V146" s="42">
        <f t="shared" si="84"/>
      </c>
      <c r="W146" s="42">
        <f t="shared" si="85"/>
      </c>
      <c r="X146" s="42">
        <f t="shared" si="86"/>
      </c>
      <c r="Y146" s="42">
        <f t="shared" si="87"/>
      </c>
      <c r="Z146" s="42">
        <f t="shared" si="88"/>
      </c>
      <c r="AA146" s="42">
        <f t="shared" si="89"/>
      </c>
      <c r="AB146" s="40"/>
      <c r="AC146" s="40"/>
      <c r="AD146" s="189">
        <v>5</v>
      </c>
      <c r="AE146" s="12" t="s">
        <v>351</v>
      </c>
      <c r="AF146" s="12"/>
      <c r="AG146" s="287" t="str">
        <f t="shared" si="90"/>
        <v>ok</v>
      </c>
      <c r="AH146" s="91" t="s">
        <v>155</v>
      </c>
      <c r="AI146" s="12"/>
      <c r="AJ146" s="12"/>
      <c r="AK146" s="12"/>
      <c r="AL146" s="80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1:60" s="13" customFormat="1" ht="13.5">
      <c r="A147" s="42">
        <f t="shared" si="28"/>
        <v>222</v>
      </c>
      <c r="B147" s="41">
        <f t="shared" si="71"/>
        <v>1</v>
      </c>
      <c r="C147" s="41"/>
      <c r="D147" s="90">
        <v>421</v>
      </c>
      <c r="E147" s="41">
        <v>52</v>
      </c>
      <c r="F147" s="115" t="s">
        <v>203</v>
      </c>
      <c r="G147" s="91" t="s">
        <v>358</v>
      </c>
      <c r="H147" s="41">
        <v>2</v>
      </c>
      <c r="I147" s="41">
        <v>22.5</v>
      </c>
      <c r="J147" s="42">
        <f t="shared" si="72"/>
      </c>
      <c r="K147" s="42">
        <f t="shared" si="73"/>
      </c>
      <c r="L147" s="42">
        <f t="shared" si="74"/>
      </c>
      <c r="M147" s="42">
        <f t="shared" si="75"/>
      </c>
      <c r="N147" s="42">
        <f t="shared" si="76"/>
      </c>
      <c r="O147" s="42">
        <f t="shared" si="77"/>
      </c>
      <c r="P147" s="42">
        <f t="shared" si="78"/>
      </c>
      <c r="Q147" s="42">
        <f t="shared" si="79"/>
      </c>
      <c r="R147" s="42">
        <f t="shared" si="80"/>
      </c>
      <c r="S147" s="42">
        <f t="shared" si="81"/>
      </c>
      <c r="T147" s="42">
        <f t="shared" si="82"/>
        <v>2</v>
      </c>
      <c r="U147" s="42">
        <f t="shared" si="83"/>
        <v>22.5</v>
      </c>
      <c r="V147" s="42">
        <f t="shared" si="84"/>
      </c>
      <c r="W147" s="42">
        <f t="shared" si="85"/>
      </c>
      <c r="X147" s="42">
        <f t="shared" si="86"/>
      </c>
      <c r="Y147" s="42">
        <f t="shared" si="87"/>
      </c>
      <c r="Z147" s="42">
        <f t="shared" si="88"/>
      </c>
      <c r="AA147" s="42">
        <f t="shared" si="89"/>
      </c>
      <c r="AB147" s="40"/>
      <c r="AC147" s="40"/>
      <c r="AD147" s="189">
        <v>6</v>
      </c>
      <c r="AE147" s="12" t="s">
        <v>352</v>
      </c>
      <c r="AF147" s="12"/>
      <c r="AG147" s="287" t="str">
        <f t="shared" si="90"/>
        <v>ok</v>
      </c>
      <c r="AH147" s="91" t="s">
        <v>155</v>
      </c>
      <c r="AI147" s="12"/>
      <c r="AJ147" s="12"/>
      <c r="AK147" s="12"/>
      <c r="AL147" s="80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1:60" s="13" customFormat="1" ht="13.5">
      <c r="A148" s="42">
        <f t="shared" si="28"/>
        <v>112</v>
      </c>
      <c r="B148" s="41">
        <f t="shared" si="71"/>
        <v>1</v>
      </c>
      <c r="C148" s="41"/>
      <c r="D148" s="90">
        <v>422</v>
      </c>
      <c r="E148" s="41">
        <v>50</v>
      </c>
      <c r="F148" s="115" t="s">
        <v>191</v>
      </c>
      <c r="G148" s="91" t="s">
        <v>163</v>
      </c>
      <c r="H148" s="41">
        <v>2</v>
      </c>
      <c r="I148" s="41">
        <v>22.5</v>
      </c>
      <c r="J148" s="42">
        <f t="shared" si="72"/>
      </c>
      <c r="K148" s="42">
        <f t="shared" si="73"/>
      </c>
      <c r="L148" s="42">
        <f t="shared" si="74"/>
      </c>
      <c r="M148" s="42">
        <f t="shared" si="75"/>
      </c>
      <c r="N148" s="42">
        <f t="shared" si="76"/>
      </c>
      <c r="O148" s="42">
        <f t="shared" si="77"/>
      </c>
      <c r="P148" s="42">
        <f t="shared" si="78"/>
      </c>
      <c r="Q148" s="42">
        <f t="shared" si="79"/>
      </c>
      <c r="R148" s="42">
        <f t="shared" si="80"/>
      </c>
      <c r="S148" s="42">
        <f t="shared" si="81"/>
      </c>
      <c r="T148" s="42">
        <f t="shared" si="82"/>
        <v>2</v>
      </c>
      <c r="U148" s="42">
        <f t="shared" si="83"/>
        <v>22.5</v>
      </c>
      <c r="V148" s="42">
        <f t="shared" si="84"/>
      </c>
      <c r="W148" s="42">
        <f t="shared" si="85"/>
      </c>
      <c r="X148" s="42">
        <f t="shared" si="86"/>
      </c>
      <c r="Y148" s="42">
        <f t="shared" si="87"/>
      </c>
      <c r="Z148" s="42">
        <f t="shared" si="88"/>
      </c>
      <c r="AA148" s="42">
        <f t="shared" si="89"/>
      </c>
      <c r="AB148" s="40"/>
      <c r="AC148" s="40"/>
      <c r="AD148" s="189">
        <v>6</v>
      </c>
      <c r="AE148" s="12" t="s">
        <v>352</v>
      </c>
      <c r="AF148" s="12"/>
      <c r="AG148" s="287" t="str">
        <f t="shared" si="90"/>
        <v>ok</v>
      </c>
      <c r="AH148" s="91" t="s">
        <v>155</v>
      </c>
      <c r="AI148" s="12"/>
      <c r="AJ148" s="12"/>
      <c r="AK148" s="12"/>
      <c r="AL148" s="80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1:60" s="13" customFormat="1" ht="13.5">
      <c r="A149" s="42">
        <f t="shared" si="28"/>
        <v>252</v>
      </c>
      <c r="B149" s="41">
        <f t="shared" si="71"/>
        <v>1</v>
      </c>
      <c r="C149" s="41"/>
      <c r="D149" s="90">
        <v>431</v>
      </c>
      <c r="E149" s="41">
        <v>51</v>
      </c>
      <c r="F149" s="115" t="s">
        <v>208</v>
      </c>
      <c r="G149" s="91" t="s">
        <v>164</v>
      </c>
      <c r="H149" s="41">
        <v>2</v>
      </c>
      <c r="I149" s="41">
        <v>22.5</v>
      </c>
      <c r="J149" s="42">
        <f t="shared" si="72"/>
      </c>
      <c r="K149" s="42">
        <f t="shared" si="73"/>
      </c>
      <c r="L149" s="42">
        <f t="shared" si="74"/>
      </c>
      <c r="M149" s="42">
        <f t="shared" si="75"/>
      </c>
      <c r="N149" s="42">
        <f t="shared" si="76"/>
      </c>
      <c r="O149" s="42">
        <f t="shared" si="77"/>
      </c>
      <c r="P149" s="42">
        <f t="shared" si="78"/>
      </c>
      <c r="Q149" s="42">
        <f t="shared" si="79"/>
      </c>
      <c r="R149" s="42">
        <f t="shared" si="80"/>
      </c>
      <c r="S149" s="42">
        <f t="shared" si="81"/>
      </c>
      <c r="T149" s="42">
        <f t="shared" si="82"/>
      </c>
      <c r="U149" s="42">
        <f t="shared" si="83"/>
      </c>
      <c r="V149" s="42">
        <f t="shared" si="84"/>
        <v>2</v>
      </c>
      <c r="W149" s="42">
        <f t="shared" si="85"/>
        <v>22.5</v>
      </c>
      <c r="X149" s="42">
        <f t="shared" si="86"/>
      </c>
      <c r="Y149" s="42">
        <f t="shared" si="87"/>
      </c>
      <c r="Z149" s="42">
        <f t="shared" si="88"/>
      </c>
      <c r="AA149" s="42">
        <f t="shared" si="89"/>
      </c>
      <c r="AB149" s="40"/>
      <c r="AC149" s="40"/>
      <c r="AD149" s="189">
        <v>7</v>
      </c>
      <c r="AE149" s="12" t="s">
        <v>353</v>
      </c>
      <c r="AF149" s="12"/>
      <c r="AG149" s="287" t="str">
        <f t="shared" si="90"/>
        <v>ok</v>
      </c>
      <c r="AH149" s="91" t="s">
        <v>155</v>
      </c>
      <c r="AI149" s="12"/>
      <c r="AJ149" s="12"/>
      <c r="AK149" s="12"/>
      <c r="AL149" s="80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1:60" s="13" customFormat="1" ht="13.5">
      <c r="A150" s="42">
        <f t="shared" si="28"/>
        <v>131</v>
      </c>
      <c r="B150" s="41">
        <f t="shared" si="71"/>
        <v>0</v>
      </c>
      <c r="C150" s="41"/>
      <c r="D150" s="90">
        <v>432</v>
      </c>
      <c r="E150" s="41">
        <v>49</v>
      </c>
      <c r="F150" s="116" t="s">
        <v>194</v>
      </c>
      <c r="G150" s="91" t="s">
        <v>360</v>
      </c>
      <c r="H150" s="41">
        <v>2</v>
      </c>
      <c r="I150" s="41">
        <v>22.5</v>
      </c>
      <c r="J150" s="42">
        <f t="shared" si="72"/>
      </c>
      <c r="K150" s="42">
        <f t="shared" si="73"/>
      </c>
      <c r="L150" s="42">
        <f t="shared" si="74"/>
      </c>
      <c r="M150" s="42">
        <f t="shared" si="75"/>
      </c>
      <c r="N150" s="42">
        <f t="shared" si="76"/>
      </c>
      <c r="O150" s="42">
        <f t="shared" si="77"/>
      </c>
      <c r="P150" s="42">
        <f t="shared" si="78"/>
      </c>
      <c r="Q150" s="42">
        <f t="shared" si="79"/>
      </c>
      <c r="R150" s="42">
        <f t="shared" si="80"/>
      </c>
      <c r="S150" s="42">
        <f t="shared" si="81"/>
      </c>
      <c r="T150" s="42">
        <f t="shared" si="82"/>
      </c>
      <c r="U150" s="42">
        <f t="shared" si="83"/>
      </c>
      <c r="V150" s="42">
        <f t="shared" si="84"/>
        <v>2</v>
      </c>
      <c r="W150" s="42">
        <f t="shared" si="85"/>
        <v>22.5</v>
      </c>
      <c r="X150" s="42">
        <f t="shared" si="86"/>
      </c>
      <c r="Y150" s="42">
        <f t="shared" si="87"/>
      </c>
      <c r="Z150" s="42">
        <f t="shared" si="88"/>
      </c>
      <c r="AA150" s="42">
        <f t="shared" si="89"/>
      </c>
      <c r="AB150" s="40"/>
      <c r="AC150" s="40"/>
      <c r="AD150" s="189">
        <v>7</v>
      </c>
      <c r="AE150" s="12" t="s">
        <v>353</v>
      </c>
      <c r="AF150" s="12"/>
      <c r="AG150" s="287" t="str">
        <f t="shared" si="90"/>
        <v>ok</v>
      </c>
      <c r="AH150" s="91" t="s">
        <v>155</v>
      </c>
      <c r="AI150" s="12"/>
      <c r="AJ150" s="12"/>
      <c r="AK150" s="12"/>
      <c r="AL150" s="80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1:60" s="13" customFormat="1" ht="13.5">
      <c r="A151" s="42">
        <f t="shared" si="28"/>
        <v>132</v>
      </c>
      <c r="B151" s="41">
        <f t="shared" si="71"/>
        <v>0</v>
      </c>
      <c r="C151" s="41"/>
      <c r="D151" s="90">
        <v>433</v>
      </c>
      <c r="E151" s="41">
        <v>53</v>
      </c>
      <c r="F151" s="115" t="s">
        <v>195</v>
      </c>
      <c r="G151" s="91" t="s">
        <v>165</v>
      </c>
      <c r="H151" s="41">
        <v>2</v>
      </c>
      <c r="I151" s="41">
        <v>22.5</v>
      </c>
      <c r="J151" s="42">
        <f t="shared" si="72"/>
      </c>
      <c r="K151" s="42">
        <f t="shared" si="73"/>
      </c>
      <c r="L151" s="42">
        <f t="shared" si="74"/>
      </c>
      <c r="M151" s="42">
        <f t="shared" si="75"/>
      </c>
      <c r="N151" s="42">
        <f t="shared" si="76"/>
      </c>
      <c r="O151" s="42">
        <f t="shared" si="77"/>
      </c>
      <c r="P151" s="42">
        <f t="shared" si="78"/>
      </c>
      <c r="Q151" s="42">
        <f t="shared" si="79"/>
      </c>
      <c r="R151" s="42">
        <f t="shared" si="80"/>
      </c>
      <c r="S151" s="42">
        <f t="shared" si="81"/>
      </c>
      <c r="T151" s="42">
        <f t="shared" si="82"/>
      </c>
      <c r="U151" s="42">
        <f t="shared" si="83"/>
      </c>
      <c r="V151" s="42">
        <f t="shared" si="84"/>
        <v>2</v>
      </c>
      <c r="W151" s="42">
        <f t="shared" si="85"/>
        <v>22.5</v>
      </c>
      <c r="X151" s="42">
        <f t="shared" si="86"/>
      </c>
      <c r="Y151" s="42">
        <f t="shared" si="87"/>
      </c>
      <c r="Z151" s="42">
        <f t="shared" si="88"/>
      </c>
      <c r="AA151" s="42">
        <f t="shared" si="89"/>
      </c>
      <c r="AB151" s="40"/>
      <c r="AC151" s="40"/>
      <c r="AD151" s="189">
        <v>7</v>
      </c>
      <c r="AE151" s="12" t="s">
        <v>353</v>
      </c>
      <c r="AF151" s="12"/>
      <c r="AG151" s="287" t="str">
        <f t="shared" si="90"/>
        <v>ok</v>
      </c>
      <c r="AH151" s="91" t="s">
        <v>155</v>
      </c>
      <c r="AI151" s="12"/>
      <c r="AJ151" s="12"/>
      <c r="AK151" s="12"/>
      <c r="AL151" s="80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1:60" s="13" customFormat="1" ht="13.5">
      <c r="A152" s="42"/>
      <c r="B152" s="41"/>
      <c r="C152" s="41"/>
      <c r="D152" s="90"/>
      <c r="E152" s="41">
        <v>54</v>
      </c>
      <c r="F152" s="41"/>
      <c r="G152" s="91"/>
      <c r="H152" s="41"/>
      <c r="I152" s="42"/>
      <c r="J152" s="174" t="s">
        <v>237</v>
      </c>
      <c r="K152" s="175"/>
      <c r="L152" s="175"/>
      <c r="M152" s="175"/>
      <c r="N152" s="175"/>
      <c r="O152" s="175"/>
      <c r="P152" s="176" t="s">
        <v>241</v>
      </c>
      <c r="Q152" s="177"/>
      <c r="R152" s="177"/>
      <c r="S152" s="177"/>
      <c r="T152" s="177"/>
      <c r="U152" s="177"/>
      <c r="V152" s="177"/>
      <c r="W152" s="177"/>
      <c r="X152" s="175" t="s">
        <v>239</v>
      </c>
      <c r="Y152" s="175" t="s">
        <v>240</v>
      </c>
      <c r="Z152" s="177"/>
      <c r="AA152" s="177"/>
      <c r="AB152" s="177"/>
      <c r="AC152" s="285" t="s">
        <v>238</v>
      </c>
      <c r="AD152" s="40"/>
      <c r="AE152" s="12"/>
      <c r="AF152" s="12"/>
      <c r="AG152" s="289"/>
      <c r="AH152" s="80"/>
      <c r="AI152" s="12"/>
      <c r="AJ152" s="12"/>
      <c r="AK152" s="12"/>
      <c r="AL152" s="80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1:60" s="13" customFormat="1" ht="13.5">
      <c r="A153" s="42"/>
      <c r="B153" s="41"/>
      <c r="C153" s="41"/>
      <c r="D153" s="90"/>
      <c r="E153" s="41">
        <v>55</v>
      </c>
      <c r="F153" s="41"/>
      <c r="G153" s="91" t="s">
        <v>166</v>
      </c>
      <c r="H153" s="41"/>
      <c r="I153" s="42"/>
      <c r="J153" s="174" t="s">
        <v>282</v>
      </c>
      <c r="K153" s="174"/>
      <c r="L153" s="174" t="s">
        <v>283</v>
      </c>
      <c r="M153" s="174"/>
      <c r="N153" s="174" t="s">
        <v>284</v>
      </c>
      <c r="O153" s="174"/>
      <c r="P153" s="176" t="s">
        <v>293</v>
      </c>
      <c r="Q153" s="176"/>
      <c r="R153" s="176" t="s">
        <v>286</v>
      </c>
      <c r="S153" s="176"/>
      <c r="T153" s="176" t="s">
        <v>294</v>
      </c>
      <c r="U153" s="176"/>
      <c r="V153" s="176" t="s">
        <v>295</v>
      </c>
      <c r="W153" s="176"/>
      <c r="X153" s="174" t="s">
        <v>296</v>
      </c>
      <c r="Y153" s="174"/>
      <c r="Z153" s="176" t="s">
        <v>290</v>
      </c>
      <c r="AA153" s="176"/>
      <c r="AB153" s="176" t="s">
        <v>35</v>
      </c>
      <c r="AC153" s="176"/>
      <c r="AD153" s="40"/>
      <c r="AE153" s="12"/>
      <c r="AF153" s="12"/>
      <c r="AG153" s="289"/>
      <c r="AH153" s="80"/>
      <c r="AI153" s="12"/>
      <c r="AJ153" s="12"/>
      <c r="AK153" s="12"/>
      <c r="AL153" s="80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1:60" s="13" customFormat="1" ht="13.5">
      <c r="A154" s="42">
        <f t="shared" si="28"/>
        <v>132</v>
      </c>
      <c r="B154" s="41">
        <f aca="true" t="shared" si="91" ref="B154:B165">COUNTIF(D$6:D$67,D154)</f>
        <v>0</v>
      </c>
      <c r="C154" s="41"/>
      <c r="D154" s="90">
        <v>501</v>
      </c>
      <c r="E154" s="41">
        <v>56</v>
      </c>
      <c r="F154" s="115" t="s">
        <v>195</v>
      </c>
      <c r="G154" s="91" t="s">
        <v>167</v>
      </c>
      <c r="H154" s="41">
        <v>2</v>
      </c>
      <c r="I154" s="41">
        <v>22.5</v>
      </c>
      <c r="J154" s="42">
        <f aca="true" t="shared" si="92" ref="J154:J165">IF($AG154="ok",IF($AD154=J$96,$H154,""),"-")</f>
      </c>
      <c r="K154" s="42">
        <f aca="true" t="shared" si="93" ref="K154:K165">IF($AG154="ok",IF($AD154=K$96,$I154,""),"-")</f>
      </c>
      <c r="L154" s="42">
        <f aca="true" t="shared" si="94" ref="L154:L165">IF($AG154="ok",IF($AD154=L$96,$H154,""),"-")</f>
      </c>
      <c r="M154" s="42">
        <f aca="true" t="shared" si="95" ref="M154:M165">IF($AG154="ok",IF($AD154=M$96,$I154,""),"-")</f>
      </c>
      <c r="N154" s="42">
        <f aca="true" t="shared" si="96" ref="N154:N165">IF($AG154="ok",IF($AD154=N$96,$H154,""),"-")</f>
      </c>
      <c r="O154" s="42">
        <f aca="true" t="shared" si="97" ref="O154:O165">IF($AG154="ok",IF($AD154=O$96,$I154,""),"-")</f>
      </c>
      <c r="P154" s="42">
        <f aca="true" t="shared" si="98" ref="P154:P165">IF($AG154="ok",IF($AD154=P$96,$H154,""),"-")</f>
        <v>2</v>
      </c>
      <c r="Q154" s="42">
        <f aca="true" t="shared" si="99" ref="Q154:Q165">IF($AG154="ok",IF($AD154=Q$96,$I154,""),"-")</f>
        <v>22.5</v>
      </c>
      <c r="R154" s="42">
        <f aca="true" t="shared" si="100" ref="R154:R165">IF($AG154="ok",IF($AD154=R$96,$H154,""),"-")</f>
      </c>
      <c r="S154" s="42">
        <f aca="true" t="shared" si="101" ref="S154:S165">IF($AG154="ok",IF($AD154=S$96,$I154,""),"-")</f>
      </c>
      <c r="T154" s="42">
        <f aca="true" t="shared" si="102" ref="T154:T165">IF($AG154="ok",IF($AD154=T$96,$H154,""),"-")</f>
      </c>
      <c r="U154" s="42">
        <f aca="true" t="shared" si="103" ref="U154:U165">IF($AG154="ok",IF($AD154=U$96,$I154,""),"-")</f>
      </c>
      <c r="V154" s="42">
        <f aca="true" t="shared" si="104" ref="V154:V165">IF($AG154="ok",IF($AD154=V$96,$H154,""),"-")</f>
      </c>
      <c r="W154" s="42">
        <f aca="true" t="shared" si="105" ref="W154:W165">IF($AG154="ok",IF($AD154=W$96,$I154,""),"-")</f>
      </c>
      <c r="X154" s="42">
        <f aca="true" t="shared" si="106" ref="X154:X165">IF($AG154="ok",IF($AD154=X$96,$H154,""),"-")</f>
      </c>
      <c r="Y154" s="42">
        <f aca="true" t="shared" si="107" ref="Y154:Y165">IF($AG154="ok",IF($AD154=Y$96,$I154,""),"-")</f>
      </c>
      <c r="Z154" s="42">
        <f aca="true" t="shared" si="108" ref="Z154:Z165">IF($AG154="ok",IF($AD154=Z$96,$H154,""),"-")</f>
      </c>
      <c r="AA154" s="42">
        <f aca="true" t="shared" si="109" ref="AA154:AA165">IF($AG154="ok",IF($AD154=AA$96,$I154,""),"-")</f>
      </c>
      <c r="AB154" s="40"/>
      <c r="AC154" s="40"/>
      <c r="AD154" s="189">
        <v>4</v>
      </c>
      <c r="AE154" s="12" t="s">
        <v>354</v>
      </c>
      <c r="AF154" s="12"/>
      <c r="AG154" s="287" t="str">
        <f aca="true" t="shared" si="110" ref="AG154:AG165">IF(FIND(AD154,AE154&amp;"0123456789",1)&gt;FIND("]",AE154&amp;"]",1),"注意区分指定","ok")</f>
        <v>ok</v>
      </c>
      <c r="AH154" s="91" t="s">
        <v>309</v>
      </c>
      <c r="AI154" s="12"/>
      <c r="AJ154" s="12"/>
      <c r="AK154" s="12"/>
      <c r="AL154" s="80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1:60" s="13" customFormat="1" ht="13.5">
      <c r="A155" s="42">
        <f t="shared" si="28"/>
        <v>232</v>
      </c>
      <c r="B155" s="41">
        <f t="shared" si="91"/>
        <v>0</v>
      </c>
      <c r="C155" s="41"/>
      <c r="D155" s="90">
        <v>502</v>
      </c>
      <c r="E155" s="41">
        <v>57</v>
      </c>
      <c r="F155" s="115" t="s">
        <v>205</v>
      </c>
      <c r="G155" s="91" t="s">
        <v>168</v>
      </c>
      <c r="H155" s="41">
        <v>2</v>
      </c>
      <c r="I155" s="41">
        <v>22.5</v>
      </c>
      <c r="J155" s="42">
        <f t="shared" si="92"/>
      </c>
      <c r="K155" s="42">
        <f t="shared" si="93"/>
      </c>
      <c r="L155" s="42">
        <f t="shared" si="94"/>
      </c>
      <c r="M155" s="42">
        <f t="shared" si="95"/>
      </c>
      <c r="N155" s="42">
        <f t="shared" si="96"/>
      </c>
      <c r="O155" s="42">
        <f t="shared" si="97"/>
      </c>
      <c r="P155" s="42">
        <f t="shared" si="98"/>
        <v>2</v>
      </c>
      <c r="Q155" s="42">
        <f t="shared" si="99"/>
        <v>22.5</v>
      </c>
      <c r="R155" s="42">
        <f t="shared" si="100"/>
      </c>
      <c r="S155" s="42">
        <f t="shared" si="101"/>
      </c>
      <c r="T155" s="42">
        <f t="shared" si="102"/>
      </c>
      <c r="U155" s="42">
        <f t="shared" si="103"/>
      </c>
      <c r="V155" s="42">
        <f t="shared" si="104"/>
      </c>
      <c r="W155" s="42">
        <f t="shared" si="105"/>
      </c>
      <c r="X155" s="42">
        <f t="shared" si="106"/>
      </c>
      <c r="Y155" s="42">
        <f t="shared" si="107"/>
      </c>
      <c r="Z155" s="42">
        <f t="shared" si="108"/>
      </c>
      <c r="AA155" s="42">
        <f t="shared" si="109"/>
      </c>
      <c r="AB155" s="40"/>
      <c r="AC155" s="40"/>
      <c r="AD155" s="189">
        <v>4</v>
      </c>
      <c r="AE155" s="12" t="s">
        <v>354</v>
      </c>
      <c r="AF155" s="12"/>
      <c r="AG155" s="287" t="str">
        <f t="shared" si="110"/>
        <v>ok</v>
      </c>
      <c r="AH155" s="91" t="s">
        <v>309</v>
      </c>
      <c r="AI155" s="12"/>
      <c r="AJ155" s="12"/>
      <c r="AK155" s="12"/>
      <c r="AL155" s="80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1:60" s="13" customFormat="1" ht="13.5">
      <c r="A156" s="42">
        <f t="shared" si="28"/>
        <v>131</v>
      </c>
      <c r="B156" s="41">
        <f t="shared" si="91"/>
        <v>0</v>
      </c>
      <c r="C156" s="41"/>
      <c r="D156" s="90">
        <v>503</v>
      </c>
      <c r="E156" s="41">
        <v>58</v>
      </c>
      <c r="F156" s="116" t="s">
        <v>194</v>
      </c>
      <c r="G156" s="91" t="s">
        <v>169</v>
      </c>
      <c r="H156" s="41">
        <v>2</v>
      </c>
      <c r="I156" s="41">
        <v>22.5</v>
      </c>
      <c r="J156" s="42">
        <f t="shared" si="92"/>
      </c>
      <c r="K156" s="42">
        <f t="shared" si="93"/>
      </c>
      <c r="L156" s="42">
        <f t="shared" si="94"/>
      </c>
      <c r="M156" s="42">
        <f t="shared" si="95"/>
      </c>
      <c r="N156" s="42">
        <f t="shared" si="96"/>
      </c>
      <c r="O156" s="42">
        <f t="shared" si="97"/>
      </c>
      <c r="P156" s="42">
        <f t="shared" si="98"/>
        <v>2</v>
      </c>
      <c r="Q156" s="42">
        <f t="shared" si="99"/>
        <v>22.5</v>
      </c>
      <c r="R156" s="42">
        <f t="shared" si="100"/>
      </c>
      <c r="S156" s="42">
        <f t="shared" si="101"/>
      </c>
      <c r="T156" s="42">
        <f t="shared" si="102"/>
      </c>
      <c r="U156" s="42">
        <f t="shared" si="103"/>
      </c>
      <c r="V156" s="42">
        <f t="shared" si="104"/>
      </c>
      <c r="W156" s="42">
        <f t="shared" si="105"/>
      </c>
      <c r="X156" s="42">
        <f t="shared" si="106"/>
      </c>
      <c r="Y156" s="42">
        <f t="shared" si="107"/>
      </c>
      <c r="Z156" s="42">
        <f t="shared" si="108"/>
      </c>
      <c r="AA156" s="42">
        <f t="shared" si="109"/>
      </c>
      <c r="AB156" s="40"/>
      <c r="AC156" s="40"/>
      <c r="AD156" s="189">
        <v>4</v>
      </c>
      <c r="AE156" s="12" t="s">
        <v>354</v>
      </c>
      <c r="AF156" s="12"/>
      <c r="AG156" s="287" t="str">
        <f t="shared" si="110"/>
        <v>ok</v>
      </c>
      <c r="AH156" s="91" t="s">
        <v>309</v>
      </c>
      <c r="AI156" s="12"/>
      <c r="AJ156" s="12"/>
      <c r="AK156" s="12"/>
      <c r="AL156" s="80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1:60" s="13" customFormat="1" ht="13.5">
      <c r="A157" s="42">
        <f t="shared" si="28"/>
        <v>111</v>
      </c>
      <c r="B157" s="41">
        <f t="shared" si="91"/>
        <v>0</v>
      </c>
      <c r="C157" s="41"/>
      <c r="D157" s="90">
        <v>511</v>
      </c>
      <c r="E157" s="41">
        <v>59</v>
      </c>
      <c r="F157" s="116" t="s">
        <v>190</v>
      </c>
      <c r="G157" s="91" t="s">
        <v>170</v>
      </c>
      <c r="H157" s="41">
        <v>2</v>
      </c>
      <c r="I157" s="41">
        <v>22.5</v>
      </c>
      <c r="J157" s="42">
        <f t="shared" si="92"/>
      </c>
      <c r="K157" s="42">
        <f t="shared" si="93"/>
      </c>
      <c r="L157" s="42">
        <f t="shared" si="94"/>
      </c>
      <c r="M157" s="42">
        <f t="shared" si="95"/>
      </c>
      <c r="N157" s="42">
        <f t="shared" si="96"/>
      </c>
      <c r="O157" s="42">
        <f t="shared" si="97"/>
      </c>
      <c r="P157" s="42">
        <f t="shared" si="98"/>
      </c>
      <c r="Q157" s="42">
        <f t="shared" si="99"/>
      </c>
      <c r="R157" s="42">
        <f t="shared" si="100"/>
        <v>2</v>
      </c>
      <c r="S157" s="42">
        <f t="shared" si="101"/>
        <v>22.5</v>
      </c>
      <c r="T157" s="42">
        <f t="shared" si="102"/>
      </c>
      <c r="U157" s="42">
        <f t="shared" si="103"/>
      </c>
      <c r="V157" s="42">
        <f t="shared" si="104"/>
      </c>
      <c r="W157" s="42">
        <f t="shared" si="105"/>
      </c>
      <c r="X157" s="42">
        <f t="shared" si="106"/>
      </c>
      <c r="Y157" s="42">
        <f t="shared" si="107"/>
      </c>
      <c r="Z157" s="42">
        <f t="shared" si="108"/>
      </c>
      <c r="AA157" s="42">
        <f t="shared" si="109"/>
      </c>
      <c r="AB157" s="40"/>
      <c r="AC157" s="40"/>
      <c r="AD157" s="189">
        <v>5</v>
      </c>
      <c r="AE157" s="12" t="s">
        <v>355</v>
      </c>
      <c r="AF157" s="12"/>
      <c r="AG157" s="287" t="str">
        <f t="shared" si="110"/>
        <v>ok</v>
      </c>
      <c r="AH157" s="91" t="s">
        <v>309</v>
      </c>
      <c r="AI157" s="12"/>
      <c r="AJ157" s="12"/>
      <c r="AK157" s="12"/>
      <c r="AL157" s="80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1:60" s="13" customFormat="1" ht="13.5">
      <c r="A158" s="42">
        <f t="shared" si="28"/>
        <v>111</v>
      </c>
      <c r="B158" s="41">
        <f t="shared" si="91"/>
        <v>0</v>
      </c>
      <c r="C158" s="41"/>
      <c r="D158" s="90">
        <v>512</v>
      </c>
      <c r="E158" s="41">
        <v>60</v>
      </c>
      <c r="F158" s="116" t="s">
        <v>190</v>
      </c>
      <c r="G158" s="91" t="s">
        <v>172</v>
      </c>
      <c r="H158" s="41">
        <v>2</v>
      </c>
      <c r="I158" s="41">
        <v>22.5</v>
      </c>
      <c r="J158" s="42">
        <f t="shared" si="92"/>
      </c>
      <c r="K158" s="42">
        <f t="shared" si="93"/>
      </c>
      <c r="L158" s="42">
        <f t="shared" si="94"/>
      </c>
      <c r="M158" s="42">
        <f t="shared" si="95"/>
      </c>
      <c r="N158" s="42">
        <f t="shared" si="96"/>
      </c>
      <c r="O158" s="42">
        <f t="shared" si="97"/>
      </c>
      <c r="P158" s="42">
        <f t="shared" si="98"/>
      </c>
      <c r="Q158" s="42">
        <f t="shared" si="99"/>
      </c>
      <c r="R158" s="42">
        <f t="shared" si="100"/>
        <v>2</v>
      </c>
      <c r="S158" s="42">
        <f t="shared" si="101"/>
        <v>22.5</v>
      </c>
      <c r="T158" s="42">
        <f t="shared" si="102"/>
      </c>
      <c r="U158" s="42">
        <f t="shared" si="103"/>
      </c>
      <c r="V158" s="42">
        <f t="shared" si="104"/>
      </c>
      <c r="W158" s="42">
        <f t="shared" si="105"/>
      </c>
      <c r="X158" s="42">
        <f t="shared" si="106"/>
      </c>
      <c r="Y158" s="42">
        <f t="shared" si="107"/>
      </c>
      <c r="Z158" s="42">
        <f t="shared" si="108"/>
      </c>
      <c r="AA158" s="42">
        <f t="shared" si="109"/>
      </c>
      <c r="AB158" s="40"/>
      <c r="AC158" s="40"/>
      <c r="AD158" s="189">
        <v>5</v>
      </c>
      <c r="AE158" s="12" t="s">
        <v>355</v>
      </c>
      <c r="AF158" s="12"/>
      <c r="AG158" s="287" t="str">
        <f t="shared" si="110"/>
        <v>ok</v>
      </c>
      <c r="AH158" s="91" t="s">
        <v>309</v>
      </c>
      <c r="AI158" s="12"/>
      <c r="AJ158" s="12"/>
      <c r="AK158" s="12"/>
      <c r="AL158" s="80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1:60" s="13" customFormat="1" ht="13.5">
      <c r="A159" s="42">
        <f t="shared" si="28"/>
        <v>141</v>
      </c>
      <c r="B159" s="41">
        <f t="shared" si="91"/>
        <v>0</v>
      </c>
      <c r="C159" s="41"/>
      <c r="D159" s="90">
        <v>513</v>
      </c>
      <c r="E159" s="41">
        <v>61</v>
      </c>
      <c r="F159" s="116" t="s">
        <v>196</v>
      </c>
      <c r="G159" s="91" t="s">
        <v>173</v>
      </c>
      <c r="H159" s="41">
        <v>2</v>
      </c>
      <c r="I159" s="41">
        <v>22.5</v>
      </c>
      <c r="J159" s="42">
        <f t="shared" si="92"/>
      </c>
      <c r="K159" s="42">
        <f t="shared" si="93"/>
      </c>
      <c r="L159" s="42">
        <f t="shared" si="94"/>
      </c>
      <c r="M159" s="42">
        <f t="shared" si="95"/>
      </c>
      <c r="N159" s="42">
        <f t="shared" si="96"/>
      </c>
      <c r="O159" s="42">
        <f t="shared" si="97"/>
      </c>
      <c r="P159" s="42">
        <f t="shared" si="98"/>
      </c>
      <c r="Q159" s="42">
        <f t="shared" si="99"/>
      </c>
      <c r="R159" s="42">
        <f t="shared" si="100"/>
        <v>2</v>
      </c>
      <c r="S159" s="42">
        <f t="shared" si="101"/>
        <v>22.5</v>
      </c>
      <c r="T159" s="42">
        <f t="shared" si="102"/>
      </c>
      <c r="U159" s="42">
        <f t="shared" si="103"/>
      </c>
      <c r="V159" s="42">
        <f t="shared" si="104"/>
      </c>
      <c r="W159" s="42">
        <f t="shared" si="105"/>
      </c>
      <c r="X159" s="42">
        <f t="shared" si="106"/>
      </c>
      <c r="Y159" s="42">
        <f t="shared" si="107"/>
      </c>
      <c r="Z159" s="42">
        <f t="shared" si="108"/>
      </c>
      <c r="AA159" s="42">
        <f t="shared" si="109"/>
      </c>
      <c r="AB159" s="40"/>
      <c r="AC159" s="40"/>
      <c r="AD159" s="189">
        <v>5</v>
      </c>
      <c r="AE159" s="12" t="s">
        <v>355</v>
      </c>
      <c r="AF159" s="12"/>
      <c r="AG159" s="287" t="str">
        <f t="shared" si="110"/>
        <v>ok</v>
      </c>
      <c r="AH159" s="91" t="s">
        <v>309</v>
      </c>
      <c r="AI159" s="12"/>
      <c r="AJ159" s="12"/>
      <c r="AK159" s="12"/>
      <c r="AL159" s="80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1:60" s="13" customFormat="1" ht="13.5">
      <c r="A160" s="42">
        <f t="shared" si="28"/>
        <v>141</v>
      </c>
      <c r="B160" s="41">
        <f t="shared" si="91"/>
        <v>0</v>
      </c>
      <c r="C160" s="41"/>
      <c r="D160" s="90">
        <v>514</v>
      </c>
      <c r="E160" s="41">
        <v>62</v>
      </c>
      <c r="F160" s="116" t="s">
        <v>196</v>
      </c>
      <c r="G160" s="91" t="s">
        <v>174</v>
      </c>
      <c r="H160" s="41">
        <v>2</v>
      </c>
      <c r="I160" s="41">
        <v>22.5</v>
      </c>
      <c r="J160" s="42">
        <f t="shared" si="92"/>
      </c>
      <c r="K160" s="42">
        <f t="shared" si="93"/>
      </c>
      <c r="L160" s="42">
        <f t="shared" si="94"/>
      </c>
      <c r="M160" s="42">
        <f t="shared" si="95"/>
      </c>
      <c r="N160" s="42">
        <f t="shared" si="96"/>
      </c>
      <c r="O160" s="42">
        <f t="shared" si="97"/>
      </c>
      <c r="P160" s="42">
        <f t="shared" si="98"/>
      </c>
      <c r="Q160" s="42">
        <f t="shared" si="99"/>
      </c>
      <c r="R160" s="42">
        <f t="shared" si="100"/>
        <v>2</v>
      </c>
      <c r="S160" s="42">
        <f t="shared" si="101"/>
        <v>22.5</v>
      </c>
      <c r="T160" s="42">
        <f t="shared" si="102"/>
      </c>
      <c r="U160" s="42">
        <f t="shared" si="103"/>
      </c>
      <c r="V160" s="42">
        <f t="shared" si="104"/>
      </c>
      <c r="W160" s="42">
        <f t="shared" si="105"/>
      </c>
      <c r="X160" s="42">
        <f t="shared" si="106"/>
      </c>
      <c r="Y160" s="42">
        <f t="shared" si="107"/>
      </c>
      <c r="Z160" s="42">
        <f t="shared" si="108"/>
      </c>
      <c r="AA160" s="42">
        <f t="shared" si="109"/>
      </c>
      <c r="AB160" s="40"/>
      <c r="AC160" s="40"/>
      <c r="AD160" s="189">
        <v>5</v>
      </c>
      <c r="AE160" s="12" t="s">
        <v>355</v>
      </c>
      <c r="AF160" s="12"/>
      <c r="AG160" s="287" t="str">
        <f t="shared" si="110"/>
        <v>ok</v>
      </c>
      <c r="AH160" s="91" t="s">
        <v>309</v>
      </c>
      <c r="AI160" s="12"/>
      <c r="AJ160" s="12"/>
      <c r="AK160" s="12"/>
      <c r="AL160" s="80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1:60" s="13" customFormat="1" ht="13.5">
      <c r="A161" s="42">
        <f t="shared" si="28"/>
        <v>122</v>
      </c>
      <c r="B161" s="41">
        <f t="shared" si="91"/>
        <v>0</v>
      </c>
      <c r="C161" s="41"/>
      <c r="D161" s="90">
        <v>515</v>
      </c>
      <c r="E161" s="41">
        <v>63</v>
      </c>
      <c r="F161" s="115" t="s">
        <v>193</v>
      </c>
      <c r="G161" s="91" t="s">
        <v>218</v>
      </c>
      <c r="H161" s="41">
        <v>2</v>
      </c>
      <c r="I161" s="41">
        <v>22.5</v>
      </c>
      <c r="J161" s="42">
        <f t="shared" si="92"/>
      </c>
      <c r="K161" s="42">
        <f t="shared" si="93"/>
      </c>
      <c r="L161" s="42">
        <f t="shared" si="94"/>
      </c>
      <c r="M161" s="42">
        <f t="shared" si="95"/>
      </c>
      <c r="N161" s="42">
        <f t="shared" si="96"/>
      </c>
      <c r="O161" s="42">
        <f t="shared" si="97"/>
      </c>
      <c r="P161" s="42">
        <f t="shared" si="98"/>
      </c>
      <c r="Q161" s="42">
        <f t="shared" si="99"/>
      </c>
      <c r="R161" s="42">
        <f t="shared" si="100"/>
        <v>2</v>
      </c>
      <c r="S161" s="42">
        <f t="shared" si="101"/>
        <v>22.5</v>
      </c>
      <c r="T161" s="42">
        <f t="shared" si="102"/>
      </c>
      <c r="U161" s="42">
        <f t="shared" si="103"/>
      </c>
      <c r="V161" s="42">
        <f t="shared" si="104"/>
      </c>
      <c r="W161" s="42">
        <f t="shared" si="105"/>
      </c>
      <c r="X161" s="42">
        <f t="shared" si="106"/>
      </c>
      <c r="Y161" s="42">
        <f t="shared" si="107"/>
      </c>
      <c r="Z161" s="42">
        <f t="shared" si="108"/>
      </c>
      <c r="AA161" s="42">
        <f t="shared" si="109"/>
      </c>
      <c r="AB161" s="40"/>
      <c r="AC161" s="40"/>
      <c r="AD161" s="189">
        <v>5</v>
      </c>
      <c r="AE161" s="12" t="s">
        <v>355</v>
      </c>
      <c r="AF161" s="12"/>
      <c r="AG161" s="287" t="str">
        <f t="shared" si="110"/>
        <v>ok</v>
      </c>
      <c r="AH161" s="91" t="s">
        <v>309</v>
      </c>
      <c r="AI161" s="12"/>
      <c r="AJ161" s="12"/>
      <c r="AK161" s="12"/>
      <c r="AL161" s="80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1:60" s="13" customFormat="1" ht="13.5">
      <c r="A162" s="42">
        <f t="shared" si="28"/>
        <v>112</v>
      </c>
      <c r="B162" s="41">
        <f t="shared" si="91"/>
        <v>1</v>
      </c>
      <c r="C162" s="41"/>
      <c r="D162" s="90">
        <v>516</v>
      </c>
      <c r="E162" s="41">
        <v>64</v>
      </c>
      <c r="F162" s="115" t="s">
        <v>191</v>
      </c>
      <c r="G162" s="91" t="s">
        <v>175</v>
      </c>
      <c r="H162" s="41">
        <v>2</v>
      </c>
      <c r="I162" s="41">
        <v>22.5</v>
      </c>
      <c r="J162" s="42">
        <f t="shared" si="92"/>
      </c>
      <c r="K162" s="42">
        <f t="shared" si="93"/>
      </c>
      <c r="L162" s="42">
        <f t="shared" si="94"/>
      </c>
      <c r="M162" s="42">
        <f t="shared" si="95"/>
      </c>
      <c r="N162" s="42">
        <f t="shared" si="96"/>
      </c>
      <c r="O162" s="42">
        <f t="shared" si="97"/>
      </c>
      <c r="P162" s="42">
        <f t="shared" si="98"/>
      </c>
      <c r="Q162" s="42">
        <f t="shared" si="99"/>
      </c>
      <c r="R162" s="42">
        <f t="shared" si="100"/>
        <v>2</v>
      </c>
      <c r="S162" s="42">
        <f t="shared" si="101"/>
        <v>22.5</v>
      </c>
      <c r="T162" s="42">
        <f t="shared" si="102"/>
      </c>
      <c r="U162" s="42">
        <f t="shared" si="103"/>
      </c>
      <c r="V162" s="42">
        <f t="shared" si="104"/>
      </c>
      <c r="W162" s="42">
        <f t="shared" si="105"/>
      </c>
      <c r="X162" s="42">
        <f t="shared" si="106"/>
      </c>
      <c r="Y162" s="42">
        <f t="shared" si="107"/>
      </c>
      <c r="Z162" s="42">
        <f t="shared" si="108"/>
      </c>
      <c r="AA162" s="42">
        <f t="shared" si="109"/>
      </c>
      <c r="AB162" s="40"/>
      <c r="AC162" s="40"/>
      <c r="AD162" s="189">
        <v>5</v>
      </c>
      <c r="AE162" s="12" t="s">
        <v>355</v>
      </c>
      <c r="AF162" s="12"/>
      <c r="AG162" s="287" t="str">
        <f t="shared" si="110"/>
        <v>ok</v>
      </c>
      <c r="AH162" s="91" t="s">
        <v>309</v>
      </c>
      <c r="AI162" s="12"/>
      <c r="AJ162" s="12"/>
      <c r="AK162" s="12"/>
      <c r="AL162" s="80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1:60" s="13" customFormat="1" ht="13.5">
      <c r="A163" s="42">
        <f t="shared" si="28"/>
        <v>212</v>
      </c>
      <c r="B163" s="41">
        <f t="shared" si="91"/>
        <v>0</v>
      </c>
      <c r="C163" s="41"/>
      <c r="D163" s="90">
        <v>517</v>
      </c>
      <c r="E163" s="41">
        <v>65</v>
      </c>
      <c r="F163" s="115" t="s">
        <v>201</v>
      </c>
      <c r="G163" s="91" t="s">
        <v>162</v>
      </c>
      <c r="H163" s="41">
        <v>2</v>
      </c>
      <c r="I163" s="41">
        <v>22.5</v>
      </c>
      <c r="J163" s="42">
        <f t="shared" si="92"/>
      </c>
      <c r="K163" s="42">
        <f t="shared" si="93"/>
      </c>
      <c r="L163" s="42">
        <f t="shared" si="94"/>
      </c>
      <c r="M163" s="42">
        <f t="shared" si="95"/>
      </c>
      <c r="N163" s="42">
        <f t="shared" si="96"/>
      </c>
      <c r="O163" s="42">
        <f t="shared" si="97"/>
      </c>
      <c r="P163" s="42">
        <f t="shared" si="98"/>
      </c>
      <c r="Q163" s="42">
        <f t="shared" si="99"/>
      </c>
      <c r="R163" s="42">
        <f t="shared" si="100"/>
        <v>2</v>
      </c>
      <c r="S163" s="42">
        <f t="shared" si="101"/>
        <v>22.5</v>
      </c>
      <c r="T163" s="42">
        <f t="shared" si="102"/>
      </c>
      <c r="U163" s="42">
        <f t="shared" si="103"/>
      </c>
      <c r="V163" s="42">
        <f t="shared" si="104"/>
      </c>
      <c r="W163" s="42">
        <f t="shared" si="105"/>
      </c>
      <c r="X163" s="42">
        <f t="shared" si="106"/>
      </c>
      <c r="Y163" s="42">
        <f t="shared" si="107"/>
      </c>
      <c r="Z163" s="42">
        <f t="shared" si="108"/>
      </c>
      <c r="AA163" s="42">
        <f t="shared" si="109"/>
      </c>
      <c r="AB163" s="40"/>
      <c r="AC163" s="40"/>
      <c r="AD163" s="189">
        <v>5</v>
      </c>
      <c r="AE163" s="12" t="s">
        <v>355</v>
      </c>
      <c r="AF163" s="12"/>
      <c r="AG163" s="287" t="str">
        <f t="shared" si="110"/>
        <v>ok</v>
      </c>
      <c r="AH163" s="91" t="s">
        <v>309</v>
      </c>
      <c r="AI163" s="12"/>
      <c r="AJ163" s="12"/>
      <c r="AK163" s="12"/>
      <c r="AL163" s="80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1:60" s="13" customFormat="1" ht="13.5">
      <c r="A164" s="42">
        <f>FIND(MID(F164,3,1),"前後")*100+FIND(MID(F164,1,1),"月火水木金")*10+MID(F164,2,1)</f>
        <v>152</v>
      </c>
      <c r="B164" s="41">
        <f t="shared" si="91"/>
        <v>0</v>
      </c>
      <c r="C164" s="41"/>
      <c r="D164" s="90">
        <v>541</v>
      </c>
      <c r="E164" s="41">
        <v>66</v>
      </c>
      <c r="F164" s="115" t="s">
        <v>199</v>
      </c>
      <c r="G164" s="91" t="s">
        <v>176</v>
      </c>
      <c r="H164" s="41">
        <v>2</v>
      </c>
      <c r="I164" s="41">
        <v>22.5</v>
      </c>
      <c r="J164" s="42">
        <f t="shared" si="92"/>
      </c>
      <c r="K164" s="42">
        <f t="shared" si="93"/>
      </c>
      <c r="L164" s="42">
        <f t="shared" si="94"/>
      </c>
      <c r="M164" s="42">
        <f t="shared" si="95"/>
      </c>
      <c r="N164" s="42">
        <f t="shared" si="96"/>
      </c>
      <c r="O164" s="42">
        <f t="shared" si="97"/>
      </c>
      <c r="P164" s="42">
        <f t="shared" si="98"/>
      </c>
      <c r="Q164" s="42">
        <f t="shared" si="99"/>
      </c>
      <c r="R164" s="42">
        <f t="shared" si="100"/>
      </c>
      <c r="S164" s="42">
        <f t="shared" si="101"/>
      </c>
      <c r="T164" s="42">
        <f t="shared" si="102"/>
      </c>
      <c r="U164" s="42">
        <f t="shared" si="103"/>
      </c>
      <c r="V164" s="42">
        <f t="shared" si="104"/>
        <v>2</v>
      </c>
      <c r="W164" s="42">
        <f t="shared" si="105"/>
        <v>22.5</v>
      </c>
      <c r="X164" s="42">
        <f t="shared" si="106"/>
      </c>
      <c r="Y164" s="42">
        <f t="shared" si="107"/>
      </c>
      <c r="Z164" s="42">
        <f t="shared" si="108"/>
      </c>
      <c r="AA164" s="42">
        <f t="shared" si="109"/>
      </c>
      <c r="AB164" s="40"/>
      <c r="AC164" s="40"/>
      <c r="AD164" s="189">
        <v>7</v>
      </c>
      <c r="AE164" s="12" t="s">
        <v>356</v>
      </c>
      <c r="AF164" s="12"/>
      <c r="AG164" s="287" t="str">
        <f t="shared" si="110"/>
        <v>ok</v>
      </c>
      <c r="AH164" s="91" t="s">
        <v>309</v>
      </c>
      <c r="AI164" s="12"/>
      <c r="AJ164" s="12"/>
      <c r="AK164" s="12"/>
      <c r="AL164" s="80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1:60" s="13" customFormat="1" ht="13.5">
      <c r="A165" s="42">
        <f>FIND(MID(F165,3,1),"前後")*100+FIND(MID(F165,1,1),"月火水木金")*10+MID(F165,2,1)</f>
        <v>241</v>
      </c>
      <c r="B165" s="41">
        <f t="shared" si="91"/>
        <v>0</v>
      </c>
      <c r="C165" s="41"/>
      <c r="D165" s="90">
        <v>542</v>
      </c>
      <c r="E165" s="41">
        <v>67</v>
      </c>
      <c r="F165" s="116" t="s">
        <v>207</v>
      </c>
      <c r="G165" s="91" t="s">
        <v>177</v>
      </c>
      <c r="H165" s="41">
        <v>2</v>
      </c>
      <c r="I165" s="41">
        <v>22.5</v>
      </c>
      <c r="J165" s="42">
        <f t="shared" si="92"/>
      </c>
      <c r="K165" s="42">
        <f t="shared" si="93"/>
      </c>
      <c r="L165" s="42">
        <f t="shared" si="94"/>
      </c>
      <c r="M165" s="42">
        <f t="shared" si="95"/>
      </c>
      <c r="N165" s="42">
        <f t="shared" si="96"/>
      </c>
      <c r="O165" s="42">
        <f t="shared" si="97"/>
      </c>
      <c r="P165" s="42">
        <f t="shared" si="98"/>
      </c>
      <c r="Q165" s="42">
        <f t="shared" si="99"/>
      </c>
      <c r="R165" s="42">
        <f t="shared" si="100"/>
      </c>
      <c r="S165" s="42">
        <f t="shared" si="101"/>
      </c>
      <c r="T165" s="42">
        <f t="shared" si="102"/>
      </c>
      <c r="U165" s="42">
        <f t="shared" si="103"/>
      </c>
      <c r="V165" s="42">
        <f t="shared" si="104"/>
        <v>2</v>
      </c>
      <c r="W165" s="42">
        <f t="shared" si="105"/>
        <v>22.5</v>
      </c>
      <c r="X165" s="42">
        <f t="shared" si="106"/>
      </c>
      <c r="Y165" s="42">
        <f t="shared" si="107"/>
      </c>
      <c r="Z165" s="42">
        <f t="shared" si="108"/>
      </c>
      <c r="AA165" s="42">
        <f t="shared" si="109"/>
      </c>
      <c r="AB165" s="40"/>
      <c r="AC165" s="40"/>
      <c r="AD165" s="189">
        <v>7</v>
      </c>
      <c r="AE165" s="12" t="s">
        <v>356</v>
      </c>
      <c r="AF165" s="12"/>
      <c r="AG165" s="287" t="str">
        <f t="shared" si="110"/>
        <v>ok</v>
      </c>
      <c r="AH165" s="91" t="s">
        <v>309</v>
      </c>
      <c r="AI165" s="12"/>
      <c r="AJ165" s="12"/>
      <c r="AK165" s="12"/>
      <c r="AL165" s="80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1:60" s="13" customFormat="1" ht="13.5">
      <c r="A166" s="42"/>
      <c r="B166" s="41"/>
      <c r="C166" s="41"/>
      <c r="D166" s="90"/>
      <c r="E166" s="41">
        <v>68</v>
      </c>
      <c r="F166" s="41"/>
      <c r="G166" s="91"/>
      <c r="H166" s="41"/>
      <c r="I166" s="42"/>
      <c r="J166" s="174" t="s">
        <v>237</v>
      </c>
      <c r="K166" s="175"/>
      <c r="L166" s="175"/>
      <c r="M166" s="175"/>
      <c r="N166" s="175"/>
      <c r="O166" s="175"/>
      <c r="P166" s="176" t="s">
        <v>241</v>
      </c>
      <c r="Q166" s="177"/>
      <c r="R166" s="177"/>
      <c r="S166" s="177"/>
      <c r="T166" s="177"/>
      <c r="U166" s="177"/>
      <c r="V166" s="177"/>
      <c r="W166" s="177"/>
      <c r="X166" s="175" t="s">
        <v>239</v>
      </c>
      <c r="Y166" s="175" t="s">
        <v>240</v>
      </c>
      <c r="Z166" s="177"/>
      <c r="AA166" s="177"/>
      <c r="AB166" s="177"/>
      <c r="AC166" s="285" t="s">
        <v>238</v>
      </c>
      <c r="AD166" s="40"/>
      <c r="AE166" s="12"/>
      <c r="AF166" s="12"/>
      <c r="AG166" s="289"/>
      <c r="AH166" s="80"/>
      <c r="AI166" s="12"/>
      <c r="AJ166" s="12"/>
      <c r="AK166" s="12"/>
      <c r="AL166" s="80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1:60" s="13" customFormat="1" ht="13.5">
      <c r="A167" s="42"/>
      <c r="B167" s="41"/>
      <c r="C167" s="41"/>
      <c r="D167" s="90"/>
      <c r="E167" s="41">
        <v>69</v>
      </c>
      <c r="F167" s="41"/>
      <c r="G167" s="91" t="s">
        <v>178</v>
      </c>
      <c r="H167" s="41"/>
      <c r="I167" s="42"/>
      <c r="J167" s="174" t="s">
        <v>282</v>
      </c>
      <c r="K167" s="174"/>
      <c r="L167" s="174" t="s">
        <v>283</v>
      </c>
      <c r="M167" s="174"/>
      <c r="N167" s="174" t="s">
        <v>284</v>
      </c>
      <c r="O167" s="174"/>
      <c r="P167" s="176" t="s">
        <v>293</v>
      </c>
      <c r="Q167" s="176"/>
      <c r="R167" s="176" t="s">
        <v>286</v>
      </c>
      <c r="S167" s="176"/>
      <c r="T167" s="176" t="s">
        <v>294</v>
      </c>
      <c r="U167" s="176"/>
      <c r="V167" s="176" t="s">
        <v>295</v>
      </c>
      <c r="W167" s="176"/>
      <c r="X167" s="174" t="s">
        <v>296</v>
      </c>
      <c r="Y167" s="174"/>
      <c r="Z167" s="176" t="s">
        <v>290</v>
      </c>
      <c r="AA167" s="176"/>
      <c r="AB167" s="176" t="s">
        <v>35</v>
      </c>
      <c r="AC167" s="176"/>
      <c r="AD167" s="40"/>
      <c r="AE167" s="12"/>
      <c r="AF167" s="12"/>
      <c r="AG167" s="289"/>
      <c r="AH167" s="80"/>
      <c r="AI167" s="12"/>
      <c r="AJ167" s="12"/>
      <c r="AK167" s="12"/>
      <c r="AL167" s="80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1:60" s="13" customFormat="1" ht="13.5">
      <c r="A168" s="42">
        <f t="shared" si="28"/>
        <v>221</v>
      </c>
      <c r="B168" s="41">
        <f aca="true" t="shared" si="111" ref="B168:B175">COUNTIF(D$6:D$67,D168)</f>
        <v>0</v>
      </c>
      <c r="C168" s="41"/>
      <c r="D168" s="90">
        <v>601</v>
      </c>
      <c r="E168" s="41">
        <v>70</v>
      </c>
      <c r="F168" s="116" t="s">
        <v>202</v>
      </c>
      <c r="G168" s="91" t="s">
        <v>179</v>
      </c>
      <c r="H168" s="41">
        <v>2</v>
      </c>
      <c r="I168" s="41">
        <v>22.5</v>
      </c>
      <c r="J168" s="42">
        <f aca="true" t="shared" si="112" ref="J168:J175">IF($AG168="ok",IF($AD168=J$96,$H168,""),"-")</f>
      </c>
      <c r="K168" s="42">
        <f aca="true" t="shared" si="113" ref="K168:K175">IF($AG168="ok",IF($AD168=K$96,$I168,""),"-")</f>
      </c>
      <c r="L168" s="42">
        <f aca="true" t="shared" si="114" ref="L168:L175">IF($AG168="ok",IF($AD168=L$96,$H168,""),"-")</f>
      </c>
      <c r="M168" s="42">
        <f aca="true" t="shared" si="115" ref="M168:M175">IF($AG168="ok",IF($AD168=M$96,$I168,""),"-")</f>
      </c>
      <c r="N168" s="42">
        <f aca="true" t="shared" si="116" ref="N168:N175">IF($AG168="ok",IF($AD168=N$96,$H168,""),"-")</f>
      </c>
      <c r="O168" s="42">
        <f aca="true" t="shared" si="117" ref="O168:O175">IF($AG168="ok",IF($AD168=O$96,$I168,""),"-")</f>
      </c>
      <c r="P168" s="42">
        <f aca="true" t="shared" si="118" ref="P168:P175">IF($AG168="ok",IF($AD168=P$96,$H168,""),"-")</f>
        <v>2</v>
      </c>
      <c r="Q168" s="42">
        <f aca="true" t="shared" si="119" ref="Q168:Q175">IF($AG168="ok",IF($AD168=Q$96,$I168,""),"-")</f>
        <v>22.5</v>
      </c>
      <c r="R168" s="42">
        <f aca="true" t="shared" si="120" ref="R168:R175">IF($AG168="ok",IF($AD168=R$96,$H168,""),"-")</f>
      </c>
      <c r="S168" s="42">
        <f aca="true" t="shared" si="121" ref="S168:S175">IF($AG168="ok",IF($AD168=S$96,$I168,""),"-")</f>
      </c>
      <c r="T168" s="42">
        <f aca="true" t="shared" si="122" ref="T168:T175">IF($AG168="ok",IF($AD168=T$96,$H168,""),"-")</f>
      </c>
      <c r="U168" s="42">
        <f aca="true" t="shared" si="123" ref="U168:U175">IF($AG168="ok",IF($AD168=U$96,$I168,""),"-")</f>
      </c>
      <c r="V168" s="42">
        <f aca="true" t="shared" si="124" ref="V168:V175">IF($AG168="ok",IF($AD168=V$96,$H168,""),"-")</f>
      </c>
      <c r="W168" s="42">
        <f aca="true" t="shared" si="125" ref="W168:W175">IF($AG168="ok",IF($AD168=W$96,$I168,""),"-")</f>
      </c>
      <c r="X168" s="42">
        <f aca="true" t="shared" si="126" ref="X168:X175">IF($AG168="ok",IF($AD168=X$96,$H168,""),"-")</f>
      </c>
      <c r="Y168" s="42">
        <f aca="true" t="shared" si="127" ref="Y168:Y175">IF($AG168="ok",IF($AD168=Y$96,$I168,""),"-")</f>
      </c>
      <c r="Z168" s="42">
        <f aca="true" t="shared" si="128" ref="Z168:Z175">IF($AG168="ok",IF($AD168=Z$96,$H168,""),"-")</f>
      </c>
      <c r="AA168" s="42">
        <f aca="true" t="shared" si="129" ref="AA168:AA175">IF($AG168="ok",IF($AD168=AA$96,$I168,""),"-")</f>
      </c>
      <c r="AB168" s="40"/>
      <c r="AC168" s="40"/>
      <c r="AD168" s="189">
        <v>4</v>
      </c>
      <c r="AE168" s="12" t="s">
        <v>350</v>
      </c>
      <c r="AF168" s="12"/>
      <c r="AG168" s="287" t="str">
        <f aca="true" t="shared" si="130" ref="AG168:AG175">IF(FIND(AD168,AE168&amp;"0123456789",1)&gt;FIND("]",AE168&amp;"]",1),"注意区分指定","ok")</f>
        <v>ok</v>
      </c>
      <c r="AH168" s="91" t="s">
        <v>178</v>
      </c>
      <c r="AI168" s="12"/>
      <c r="AJ168" s="12"/>
      <c r="AK168" s="12"/>
      <c r="AL168" s="80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1:60" s="13" customFormat="1" ht="13.5">
      <c r="A169" s="42">
        <f t="shared" si="28"/>
        <v>152</v>
      </c>
      <c r="B169" s="41">
        <f t="shared" si="111"/>
        <v>0</v>
      </c>
      <c r="C169" s="41"/>
      <c r="D169" s="90">
        <v>602</v>
      </c>
      <c r="E169" s="41">
        <v>71</v>
      </c>
      <c r="F169" s="115" t="s">
        <v>199</v>
      </c>
      <c r="G169" s="91" t="s">
        <v>180</v>
      </c>
      <c r="H169" s="41">
        <v>2</v>
      </c>
      <c r="I169" s="41">
        <v>22.5</v>
      </c>
      <c r="J169" s="42">
        <f t="shared" si="112"/>
      </c>
      <c r="K169" s="42">
        <f t="shared" si="113"/>
      </c>
      <c r="L169" s="42">
        <f t="shared" si="114"/>
      </c>
      <c r="M169" s="42">
        <f t="shared" si="115"/>
      </c>
      <c r="N169" s="42">
        <f t="shared" si="116"/>
      </c>
      <c r="O169" s="42">
        <f t="shared" si="117"/>
      </c>
      <c r="P169" s="42">
        <f t="shared" si="118"/>
        <v>2</v>
      </c>
      <c r="Q169" s="42">
        <f t="shared" si="119"/>
        <v>22.5</v>
      </c>
      <c r="R169" s="42">
        <f t="shared" si="120"/>
      </c>
      <c r="S169" s="42">
        <f t="shared" si="121"/>
      </c>
      <c r="T169" s="42">
        <f t="shared" si="122"/>
      </c>
      <c r="U169" s="42">
        <f t="shared" si="123"/>
      </c>
      <c r="V169" s="42">
        <f t="shared" si="124"/>
      </c>
      <c r="W169" s="42">
        <f t="shared" si="125"/>
      </c>
      <c r="X169" s="42">
        <f t="shared" si="126"/>
      </c>
      <c r="Y169" s="42">
        <f t="shared" si="127"/>
      </c>
      <c r="Z169" s="42">
        <f t="shared" si="128"/>
      </c>
      <c r="AA169" s="42">
        <f t="shared" si="129"/>
      </c>
      <c r="AB169" s="40"/>
      <c r="AC169" s="40"/>
      <c r="AD169" s="189">
        <v>4</v>
      </c>
      <c r="AE169" s="12" t="s">
        <v>350</v>
      </c>
      <c r="AF169" s="12"/>
      <c r="AG169" s="287" t="str">
        <f t="shared" si="130"/>
        <v>ok</v>
      </c>
      <c r="AH169" s="91" t="s">
        <v>178</v>
      </c>
      <c r="AI169" s="12"/>
      <c r="AJ169" s="12"/>
      <c r="AK169" s="12"/>
      <c r="AL169" s="80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1:60" s="13" customFormat="1" ht="13.5">
      <c r="A170" s="42">
        <f t="shared" si="28"/>
        <v>241</v>
      </c>
      <c r="B170" s="41">
        <f t="shared" si="111"/>
        <v>0</v>
      </c>
      <c r="C170" s="41"/>
      <c r="D170" s="90">
        <v>621</v>
      </c>
      <c r="E170" s="41">
        <v>72</v>
      </c>
      <c r="F170" s="116" t="s">
        <v>207</v>
      </c>
      <c r="G170" s="91" t="s">
        <v>181</v>
      </c>
      <c r="H170" s="41">
        <v>2</v>
      </c>
      <c r="I170" s="41">
        <v>22.5</v>
      </c>
      <c r="J170" s="42">
        <f t="shared" si="112"/>
      </c>
      <c r="K170" s="42">
        <f t="shared" si="113"/>
      </c>
      <c r="L170" s="42">
        <f t="shared" si="114"/>
      </c>
      <c r="M170" s="42">
        <f t="shared" si="115"/>
      </c>
      <c r="N170" s="42">
        <f t="shared" si="116"/>
      </c>
      <c r="O170" s="42">
        <f t="shared" si="117"/>
      </c>
      <c r="P170" s="42">
        <f t="shared" si="118"/>
      </c>
      <c r="Q170" s="42">
        <f t="shared" si="119"/>
      </c>
      <c r="R170" s="42">
        <f t="shared" si="120"/>
      </c>
      <c r="S170" s="42">
        <f t="shared" si="121"/>
      </c>
      <c r="T170" s="42">
        <f t="shared" si="122"/>
        <v>2</v>
      </c>
      <c r="U170" s="42">
        <f t="shared" si="123"/>
        <v>22.5</v>
      </c>
      <c r="V170" s="42">
        <f t="shared" si="124"/>
      </c>
      <c r="W170" s="42">
        <f t="shared" si="125"/>
      </c>
      <c r="X170" s="42">
        <f t="shared" si="126"/>
      </c>
      <c r="Y170" s="42">
        <f t="shared" si="127"/>
      </c>
      <c r="Z170" s="42">
        <f t="shared" si="128"/>
      </c>
      <c r="AA170" s="42">
        <f t="shared" si="129"/>
      </c>
      <c r="AB170" s="40"/>
      <c r="AC170" s="40"/>
      <c r="AD170" s="189">
        <v>6</v>
      </c>
      <c r="AE170" s="12" t="s">
        <v>352</v>
      </c>
      <c r="AF170" s="12"/>
      <c r="AG170" s="287" t="str">
        <f t="shared" si="130"/>
        <v>ok</v>
      </c>
      <c r="AH170" s="91" t="s">
        <v>178</v>
      </c>
      <c r="AI170" s="12"/>
      <c r="AJ170" s="12"/>
      <c r="AK170" s="12"/>
      <c r="AL170" s="80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1:60" s="13" customFormat="1" ht="13.5">
      <c r="A171" s="42">
        <f t="shared" si="28"/>
        <v>252</v>
      </c>
      <c r="B171" s="41">
        <f t="shared" si="111"/>
        <v>0</v>
      </c>
      <c r="C171" s="41"/>
      <c r="D171" s="90">
        <v>622</v>
      </c>
      <c r="E171" s="41">
        <v>73</v>
      </c>
      <c r="F171" s="115" t="s">
        <v>208</v>
      </c>
      <c r="G171" s="91" t="s">
        <v>182</v>
      </c>
      <c r="H171" s="41">
        <v>2</v>
      </c>
      <c r="I171" s="41">
        <v>22.5</v>
      </c>
      <c r="J171" s="42">
        <f t="shared" si="112"/>
      </c>
      <c r="K171" s="42">
        <f t="shared" si="113"/>
      </c>
      <c r="L171" s="42">
        <f t="shared" si="114"/>
      </c>
      <c r="M171" s="42">
        <f t="shared" si="115"/>
      </c>
      <c r="N171" s="42">
        <f t="shared" si="116"/>
      </c>
      <c r="O171" s="42">
        <f t="shared" si="117"/>
      </c>
      <c r="P171" s="42">
        <f t="shared" si="118"/>
      </c>
      <c r="Q171" s="42">
        <f t="shared" si="119"/>
      </c>
      <c r="R171" s="42">
        <f t="shared" si="120"/>
      </c>
      <c r="S171" s="42">
        <f t="shared" si="121"/>
      </c>
      <c r="T171" s="42">
        <f t="shared" si="122"/>
        <v>2</v>
      </c>
      <c r="U171" s="42">
        <f t="shared" si="123"/>
        <v>22.5</v>
      </c>
      <c r="V171" s="42">
        <f t="shared" si="124"/>
      </c>
      <c r="W171" s="42">
        <f t="shared" si="125"/>
      </c>
      <c r="X171" s="42">
        <f t="shared" si="126"/>
      </c>
      <c r="Y171" s="42">
        <f t="shared" si="127"/>
      </c>
      <c r="Z171" s="42">
        <f t="shared" si="128"/>
      </c>
      <c r="AA171" s="42">
        <f t="shared" si="129"/>
      </c>
      <c r="AB171" s="40"/>
      <c r="AC171" s="40"/>
      <c r="AD171" s="189">
        <v>6</v>
      </c>
      <c r="AE171" s="12" t="s">
        <v>352</v>
      </c>
      <c r="AF171" s="12"/>
      <c r="AG171" s="287" t="str">
        <f t="shared" si="130"/>
        <v>ok</v>
      </c>
      <c r="AH171" s="91" t="s">
        <v>178</v>
      </c>
      <c r="AI171" s="12"/>
      <c r="AJ171" s="12"/>
      <c r="AK171" s="12"/>
      <c r="AL171" s="80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1:60" s="13" customFormat="1" ht="13.5">
      <c r="A172" s="42">
        <f t="shared" si="28"/>
        <v>222</v>
      </c>
      <c r="B172" s="41">
        <f t="shared" si="111"/>
        <v>0</v>
      </c>
      <c r="C172" s="41"/>
      <c r="D172" s="90">
        <v>623</v>
      </c>
      <c r="E172" s="41">
        <v>74</v>
      </c>
      <c r="F172" s="115" t="s">
        <v>203</v>
      </c>
      <c r="G172" s="91" t="s">
        <v>183</v>
      </c>
      <c r="H172" s="41">
        <v>2</v>
      </c>
      <c r="I172" s="41">
        <v>22.5</v>
      </c>
      <c r="J172" s="42">
        <f t="shared" si="112"/>
      </c>
      <c r="K172" s="42">
        <f t="shared" si="113"/>
      </c>
      <c r="L172" s="42">
        <f t="shared" si="114"/>
      </c>
      <c r="M172" s="42">
        <f t="shared" si="115"/>
      </c>
      <c r="N172" s="42">
        <f t="shared" si="116"/>
      </c>
      <c r="O172" s="42">
        <f t="shared" si="117"/>
      </c>
      <c r="P172" s="42">
        <f t="shared" si="118"/>
      </c>
      <c r="Q172" s="42">
        <f t="shared" si="119"/>
      </c>
      <c r="R172" s="42">
        <f t="shared" si="120"/>
      </c>
      <c r="S172" s="42">
        <f t="shared" si="121"/>
      </c>
      <c r="T172" s="42">
        <f t="shared" si="122"/>
        <v>2</v>
      </c>
      <c r="U172" s="42">
        <f t="shared" si="123"/>
        <v>22.5</v>
      </c>
      <c r="V172" s="42">
        <f t="shared" si="124"/>
      </c>
      <c r="W172" s="42">
        <f t="shared" si="125"/>
      </c>
      <c r="X172" s="42">
        <f t="shared" si="126"/>
      </c>
      <c r="Y172" s="42">
        <f t="shared" si="127"/>
      </c>
      <c r="Z172" s="42">
        <f t="shared" si="128"/>
      </c>
      <c r="AA172" s="42">
        <f t="shared" si="129"/>
      </c>
      <c r="AB172" s="40"/>
      <c r="AC172" s="40"/>
      <c r="AD172" s="189">
        <v>6</v>
      </c>
      <c r="AE172" s="12" t="s">
        <v>352</v>
      </c>
      <c r="AF172" s="12"/>
      <c r="AG172" s="287" t="str">
        <f t="shared" si="130"/>
        <v>ok</v>
      </c>
      <c r="AH172" s="91" t="s">
        <v>178</v>
      </c>
      <c r="AI172" s="12"/>
      <c r="AJ172" s="12"/>
      <c r="AK172" s="12"/>
      <c r="AL172" s="80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1:60" s="13" customFormat="1" ht="13.5">
      <c r="A173" s="42">
        <f t="shared" si="28"/>
        <v>251</v>
      </c>
      <c r="B173" s="41">
        <f t="shared" si="111"/>
        <v>0</v>
      </c>
      <c r="C173" s="41"/>
      <c r="D173" s="90">
        <v>624</v>
      </c>
      <c r="E173" s="41">
        <v>75</v>
      </c>
      <c r="F173" s="116" t="s">
        <v>209</v>
      </c>
      <c r="G173" s="91" t="s">
        <v>184</v>
      </c>
      <c r="H173" s="41">
        <v>2</v>
      </c>
      <c r="I173" s="41">
        <v>22.5</v>
      </c>
      <c r="J173" s="42">
        <f t="shared" si="112"/>
      </c>
      <c r="K173" s="42">
        <f t="shared" si="113"/>
      </c>
      <c r="L173" s="42">
        <f t="shared" si="114"/>
      </c>
      <c r="M173" s="42">
        <f t="shared" si="115"/>
      </c>
      <c r="N173" s="42">
        <f t="shared" si="116"/>
      </c>
      <c r="O173" s="42">
        <f t="shared" si="117"/>
      </c>
      <c r="P173" s="42">
        <f t="shared" si="118"/>
      </c>
      <c r="Q173" s="42">
        <f t="shared" si="119"/>
      </c>
      <c r="R173" s="42">
        <f t="shared" si="120"/>
      </c>
      <c r="S173" s="42">
        <f t="shared" si="121"/>
      </c>
      <c r="T173" s="42">
        <f t="shared" si="122"/>
        <v>2</v>
      </c>
      <c r="U173" s="42">
        <f t="shared" si="123"/>
        <v>22.5</v>
      </c>
      <c r="V173" s="42">
        <f t="shared" si="124"/>
      </c>
      <c r="W173" s="42">
        <f t="shared" si="125"/>
      </c>
      <c r="X173" s="42">
        <f t="shared" si="126"/>
      </c>
      <c r="Y173" s="42">
        <f t="shared" si="127"/>
      </c>
      <c r="Z173" s="42">
        <f t="shared" si="128"/>
      </c>
      <c r="AA173" s="42">
        <f t="shared" si="129"/>
      </c>
      <c r="AB173" s="40"/>
      <c r="AC173" s="40"/>
      <c r="AD173" s="189">
        <v>6</v>
      </c>
      <c r="AE173" s="12" t="s">
        <v>352</v>
      </c>
      <c r="AF173" s="12"/>
      <c r="AG173" s="287" t="str">
        <f t="shared" si="130"/>
        <v>ok</v>
      </c>
      <c r="AH173" s="91" t="s">
        <v>178</v>
      </c>
      <c r="AI173" s="12"/>
      <c r="AJ173" s="12"/>
      <c r="AK173" s="12"/>
      <c r="AL173" s="80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1:60" s="13" customFormat="1" ht="13.5">
      <c r="A174" s="42">
        <f t="shared" si="28"/>
        <v>242</v>
      </c>
      <c r="B174" s="41">
        <f t="shared" si="111"/>
        <v>0</v>
      </c>
      <c r="C174" s="41"/>
      <c r="D174" s="90">
        <v>625</v>
      </c>
      <c r="E174" s="41">
        <v>76</v>
      </c>
      <c r="F174" s="115" t="s">
        <v>206</v>
      </c>
      <c r="G174" s="91" t="s">
        <v>185</v>
      </c>
      <c r="H174" s="41">
        <v>2</v>
      </c>
      <c r="I174" s="41">
        <v>22.5</v>
      </c>
      <c r="J174" s="42">
        <f t="shared" si="112"/>
      </c>
      <c r="K174" s="42">
        <f t="shared" si="113"/>
      </c>
      <c r="L174" s="42">
        <f t="shared" si="114"/>
      </c>
      <c r="M174" s="42">
        <f t="shared" si="115"/>
      </c>
      <c r="N174" s="42">
        <f t="shared" si="116"/>
      </c>
      <c r="O174" s="42">
        <f t="shared" si="117"/>
      </c>
      <c r="P174" s="42">
        <f t="shared" si="118"/>
      </c>
      <c r="Q174" s="42">
        <f t="shared" si="119"/>
      </c>
      <c r="R174" s="42">
        <f t="shared" si="120"/>
      </c>
      <c r="S174" s="42">
        <f t="shared" si="121"/>
      </c>
      <c r="T174" s="42">
        <f t="shared" si="122"/>
        <v>2</v>
      </c>
      <c r="U174" s="42">
        <f t="shared" si="123"/>
        <v>22.5</v>
      </c>
      <c r="V174" s="42">
        <f t="shared" si="124"/>
      </c>
      <c r="W174" s="42">
        <f t="shared" si="125"/>
      </c>
      <c r="X174" s="42">
        <f t="shared" si="126"/>
      </c>
      <c r="Y174" s="42">
        <f t="shared" si="127"/>
      </c>
      <c r="Z174" s="42">
        <f t="shared" si="128"/>
      </c>
      <c r="AA174" s="42">
        <f t="shared" si="129"/>
      </c>
      <c r="AB174" s="40"/>
      <c r="AC174" s="40"/>
      <c r="AD174" s="189">
        <v>6</v>
      </c>
      <c r="AE174" s="12" t="s">
        <v>352</v>
      </c>
      <c r="AF174" s="12"/>
      <c r="AG174" s="287" t="str">
        <f t="shared" si="130"/>
        <v>ok</v>
      </c>
      <c r="AH174" s="91" t="s">
        <v>178</v>
      </c>
      <c r="AI174" s="12"/>
      <c r="AJ174" s="12"/>
      <c r="AK174" s="12"/>
      <c r="AL174" s="80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1:60" s="13" customFormat="1" ht="13.5">
      <c r="A175" s="42">
        <f t="shared" si="28"/>
        <v>141</v>
      </c>
      <c r="B175" s="41">
        <f t="shared" si="111"/>
        <v>0</v>
      </c>
      <c r="C175" s="41"/>
      <c r="D175" s="90">
        <v>631</v>
      </c>
      <c r="E175" s="41">
        <v>77</v>
      </c>
      <c r="F175" s="116" t="s">
        <v>196</v>
      </c>
      <c r="G175" s="91" t="s">
        <v>186</v>
      </c>
      <c r="H175" s="41">
        <v>2</v>
      </c>
      <c r="I175" s="41">
        <v>22.5</v>
      </c>
      <c r="J175" s="42">
        <f t="shared" si="112"/>
      </c>
      <c r="K175" s="42">
        <f t="shared" si="113"/>
      </c>
      <c r="L175" s="42">
        <f t="shared" si="114"/>
      </c>
      <c r="M175" s="42">
        <f t="shared" si="115"/>
      </c>
      <c r="N175" s="42">
        <f t="shared" si="116"/>
      </c>
      <c r="O175" s="42">
        <f t="shared" si="117"/>
      </c>
      <c r="P175" s="42">
        <f t="shared" si="118"/>
      </c>
      <c r="Q175" s="42">
        <f t="shared" si="119"/>
      </c>
      <c r="R175" s="42">
        <f t="shared" si="120"/>
      </c>
      <c r="S175" s="42">
        <f t="shared" si="121"/>
      </c>
      <c r="T175" s="42">
        <f t="shared" si="122"/>
      </c>
      <c r="U175" s="42">
        <f t="shared" si="123"/>
      </c>
      <c r="V175" s="42">
        <f t="shared" si="124"/>
        <v>2</v>
      </c>
      <c r="W175" s="42">
        <f t="shared" si="125"/>
        <v>22.5</v>
      </c>
      <c r="X175" s="42">
        <f t="shared" si="126"/>
      </c>
      <c r="Y175" s="42">
        <f t="shared" si="127"/>
      </c>
      <c r="Z175" s="42">
        <f t="shared" si="128"/>
      </c>
      <c r="AA175" s="42">
        <f t="shared" si="129"/>
      </c>
      <c r="AB175" s="40"/>
      <c r="AC175" s="40"/>
      <c r="AD175" s="189">
        <v>7</v>
      </c>
      <c r="AE175" s="12" t="s">
        <v>353</v>
      </c>
      <c r="AF175" s="12"/>
      <c r="AG175" s="287" t="str">
        <f t="shared" si="130"/>
        <v>ok</v>
      </c>
      <c r="AH175" s="91" t="s">
        <v>178</v>
      </c>
      <c r="AI175" s="12"/>
      <c r="AJ175" s="12"/>
      <c r="AK175" s="12"/>
      <c r="AL175" s="80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1:60" s="13" customFormat="1" ht="13.5">
      <c r="A176" s="42"/>
      <c r="B176" s="41">
        <f>COUNTIF(D$6:D$67,D176)</f>
        <v>1</v>
      </c>
      <c r="C176" s="41"/>
      <c r="D176" s="90" t="s">
        <v>189</v>
      </c>
      <c r="E176" s="41">
        <v>78</v>
      </c>
      <c r="F176" s="41"/>
      <c r="G176" s="81" t="s">
        <v>187</v>
      </c>
      <c r="H176" s="41"/>
      <c r="I176" s="42"/>
      <c r="J176" s="42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12"/>
      <c r="AG176" s="289"/>
      <c r="AH176" s="80"/>
      <c r="AI176" s="12"/>
      <c r="AJ176" s="12"/>
      <c r="AK176" s="12"/>
      <c r="AL176" s="80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1:60" s="13" customFormat="1" ht="13.5">
      <c r="A177" s="42"/>
      <c r="B177" s="41"/>
      <c r="C177" s="41"/>
      <c r="D177" s="41"/>
      <c r="E177" s="41"/>
      <c r="F177" s="41"/>
      <c r="G177" s="81"/>
      <c r="H177" s="41"/>
      <c r="I177" s="42"/>
      <c r="J177" s="42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12"/>
      <c r="AG177" s="289"/>
      <c r="AH177" s="80"/>
      <c r="AI177" s="12"/>
      <c r="AJ177" s="12"/>
      <c r="AK177" s="12"/>
      <c r="AL177" s="80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1:60" s="13" customFormat="1" ht="13.5">
      <c r="A178" s="42"/>
      <c r="B178" s="41"/>
      <c r="C178" s="41"/>
      <c r="D178" s="41"/>
      <c r="E178" s="41"/>
      <c r="F178" s="41"/>
      <c r="G178" s="81"/>
      <c r="H178" s="41"/>
      <c r="I178" s="42"/>
      <c r="J178" s="42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12"/>
      <c r="AG178" s="289"/>
      <c r="AH178" s="80"/>
      <c r="AI178" s="12"/>
      <c r="AJ178" s="12"/>
      <c r="AK178" s="12"/>
      <c r="AL178" s="80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1:60" s="13" customFormat="1" ht="13.5">
      <c r="A179" s="42"/>
      <c r="B179" s="41"/>
      <c r="C179" s="41"/>
      <c r="D179" s="41"/>
      <c r="E179" s="41"/>
      <c r="F179" s="41"/>
      <c r="G179" s="81"/>
      <c r="H179" s="41"/>
      <c r="I179" s="42"/>
      <c r="J179" s="42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12"/>
      <c r="AG179" s="289"/>
      <c r="AH179" s="80"/>
      <c r="AI179" s="12"/>
      <c r="AJ179" s="12"/>
      <c r="AK179" s="12"/>
      <c r="AL179" s="80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1:60" s="13" customFormat="1" ht="13.5">
      <c r="A180" s="42"/>
      <c r="B180" s="41"/>
      <c r="C180" s="41"/>
      <c r="D180" s="41"/>
      <c r="E180" s="41"/>
      <c r="F180" s="41"/>
      <c r="G180" s="81"/>
      <c r="H180" s="41"/>
      <c r="I180" s="42"/>
      <c r="J180" s="42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12"/>
      <c r="AG180" s="289"/>
      <c r="AH180" s="80"/>
      <c r="AI180" s="12"/>
      <c r="AJ180" s="12"/>
      <c r="AK180" s="12"/>
      <c r="AL180" s="80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1:60" s="13" customFormat="1" ht="13.5">
      <c r="A181" s="42"/>
      <c r="B181" s="41"/>
      <c r="C181" s="41"/>
      <c r="D181" s="41"/>
      <c r="E181" s="41"/>
      <c r="F181" s="41"/>
      <c r="G181" s="81"/>
      <c r="H181" s="41"/>
      <c r="I181" s="42"/>
      <c r="J181" s="42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12"/>
      <c r="AG181" s="289"/>
      <c r="AH181" s="80"/>
      <c r="AI181" s="12"/>
      <c r="AJ181" s="12"/>
      <c r="AK181" s="12"/>
      <c r="AL181" s="80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1:60" s="13" customFormat="1" ht="13.5">
      <c r="A182" s="42"/>
      <c r="B182" s="41"/>
      <c r="C182" s="41"/>
      <c r="D182" s="41"/>
      <c r="E182" s="41"/>
      <c r="F182" s="41"/>
      <c r="G182" s="81"/>
      <c r="H182" s="41"/>
      <c r="I182" s="42"/>
      <c r="J182" s="42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12"/>
      <c r="AG182" s="289"/>
      <c r="AH182" s="80"/>
      <c r="AI182" s="12"/>
      <c r="AJ182" s="12"/>
      <c r="AK182" s="12"/>
      <c r="AL182" s="80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1:60" s="13" customFormat="1" ht="13.5">
      <c r="A183" s="42"/>
      <c r="B183" s="41" t="s">
        <v>275</v>
      </c>
      <c r="C183" s="41"/>
      <c r="D183" s="41"/>
      <c r="E183" s="41"/>
      <c r="F183" s="41"/>
      <c r="G183" s="81"/>
      <c r="H183" s="41"/>
      <c r="I183" s="42"/>
      <c r="J183" s="42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12"/>
      <c r="AG183" s="289"/>
      <c r="AH183" s="80"/>
      <c r="AI183" s="12"/>
      <c r="AJ183" s="12"/>
      <c r="AK183" s="12"/>
      <c r="AL183" s="80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1:60" s="13" customFormat="1" ht="13.5">
      <c r="A184" s="42"/>
      <c r="B184" s="41" t="s">
        <v>276</v>
      </c>
      <c r="C184" s="41"/>
      <c r="D184" s="41"/>
      <c r="E184" s="41"/>
      <c r="F184" s="41"/>
      <c r="G184" s="81" t="s">
        <v>220</v>
      </c>
      <c r="H184" s="41"/>
      <c r="I184" s="42"/>
      <c r="J184" s="42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12"/>
      <c r="AG184" s="289"/>
      <c r="AH184" s="80"/>
      <c r="AI184" s="12"/>
      <c r="AJ184" s="12"/>
      <c r="AK184" s="12"/>
      <c r="AL184" s="80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1:60" s="13" customFormat="1" ht="13.5">
      <c r="A185" s="42"/>
      <c r="B185" s="41" t="s">
        <v>277</v>
      </c>
      <c r="C185" s="41"/>
      <c r="D185" s="41"/>
      <c r="E185" s="41"/>
      <c r="F185" s="41"/>
      <c r="G185" s="81"/>
      <c r="H185" s="41"/>
      <c r="I185" s="42"/>
      <c r="J185" s="174" t="s">
        <v>237</v>
      </c>
      <c r="K185" s="175"/>
      <c r="L185" s="175"/>
      <c r="M185" s="175"/>
      <c r="N185" s="175"/>
      <c r="O185" s="175"/>
      <c r="P185" s="176" t="s">
        <v>241</v>
      </c>
      <c r="Q185" s="177"/>
      <c r="R185" s="177"/>
      <c r="S185" s="177"/>
      <c r="T185" s="177"/>
      <c r="U185" s="177"/>
      <c r="V185" s="177"/>
      <c r="W185" s="177"/>
      <c r="X185" s="175" t="s">
        <v>239</v>
      </c>
      <c r="Y185" s="175" t="s">
        <v>240</v>
      </c>
      <c r="Z185" s="177"/>
      <c r="AA185" s="177"/>
      <c r="AB185" s="177"/>
      <c r="AC185" s="285" t="s">
        <v>238</v>
      </c>
      <c r="AD185" s="40"/>
      <c r="AE185" s="40"/>
      <c r="AF185" s="12"/>
      <c r="AG185" s="289"/>
      <c r="AH185" s="80"/>
      <c r="AI185" s="12"/>
      <c r="AJ185" s="12"/>
      <c r="AK185" s="12"/>
      <c r="AL185" s="80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1:60" s="13" customFormat="1" ht="13.5">
      <c r="A186" s="42" t="s">
        <v>219</v>
      </c>
      <c r="B186" s="41" t="s">
        <v>278</v>
      </c>
      <c r="C186" s="41"/>
      <c r="D186" s="41"/>
      <c r="E186" s="41"/>
      <c r="F186" s="41"/>
      <c r="G186" s="81"/>
      <c r="H186" s="41"/>
      <c r="I186" s="42"/>
      <c r="J186" s="174" t="s">
        <v>282</v>
      </c>
      <c r="K186" s="174"/>
      <c r="L186" s="174" t="s">
        <v>283</v>
      </c>
      <c r="M186" s="174"/>
      <c r="N186" s="174" t="s">
        <v>284</v>
      </c>
      <c r="O186" s="174"/>
      <c r="P186" s="176" t="s">
        <v>293</v>
      </c>
      <c r="Q186" s="176"/>
      <c r="R186" s="176" t="s">
        <v>286</v>
      </c>
      <c r="S186" s="176"/>
      <c r="T186" s="176" t="s">
        <v>294</v>
      </c>
      <c r="U186" s="176"/>
      <c r="V186" s="176" t="s">
        <v>295</v>
      </c>
      <c r="W186" s="176"/>
      <c r="X186" s="174" t="s">
        <v>296</v>
      </c>
      <c r="Y186" s="174"/>
      <c r="Z186" s="176" t="s">
        <v>290</v>
      </c>
      <c r="AA186" s="176"/>
      <c r="AB186" s="176" t="s">
        <v>35</v>
      </c>
      <c r="AC186" s="176"/>
      <c r="AD186" s="40"/>
      <c r="AE186" s="40"/>
      <c r="AF186" s="12"/>
      <c r="AG186" s="289"/>
      <c r="AH186" s="80"/>
      <c r="AI186" s="12"/>
      <c r="AJ186" s="12"/>
      <c r="AK186" s="12"/>
      <c r="AL186" s="80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1:31" ht="13.5">
      <c r="A187" s="42">
        <v>111</v>
      </c>
      <c r="B187" s="41">
        <v>1</v>
      </c>
      <c r="C187" s="41"/>
      <c r="D187" s="90">
        <v>232</v>
      </c>
      <c r="E187" s="41">
        <v>15</v>
      </c>
      <c r="F187" s="116" t="s">
        <v>326</v>
      </c>
      <c r="G187" s="91" t="s">
        <v>134</v>
      </c>
      <c r="H187" s="41">
        <v>2</v>
      </c>
      <c r="I187" s="41">
        <v>22.5</v>
      </c>
      <c r="J187" s="42" t="s">
        <v>324</v>
      </c>
      <c r="K187" s="42" t="s">
        <v>324</v>
      </c>
      <c r="L187" s="42">
        <v>2</v>
      </c>
      <c r="M187" s="42">
        <v>22.5</v>
      </c>
      <c r="N187" s="42" t="s">
        <v>324</v>
      </c>
      <c r="O187" s="42" t="s">
        <v>324</v>
      </c>
      <c r="P187" s="42" t="s">
        <v>324</v>
      </c>
      <c r="Q187" s="42" t="s">
        <v>324</v>
      </c>
      <c r="R187" s="42" t="s">
        <v>324</v>
      </c>
      <c r="S187" s="42" t="s">
        <v>324</v>
      </c>
      <c r="T187" s="42" t="s">
        <v>324</v>
      </c>
      <c r="U187" s="42" t="s">
        <v>324</v>
      </c>
      <c r="V187" s="42" t="s">
        <v>324</v>
      </c>
      <c r="W187" s="42" t="s">
        <v>324</v>
      </c>
      <c r="X187" s="42" t="s">
        <v>324</v>
      </c>
      <c r="Y187" s="42" t="s">
        <v>324</v>
      </c>
      <c r="Z187" s="42" t="s">
        <v>324</v>
      </c>
      <c r="AA187" s="42" t="s">
        <v>324</v>
      </c>
      <c r="AB187" s="40"/>
      <c r="AC187" s="40"/>
      <c r="AD187" s="40"/>
      <c r="AE187" s="40"/>
    </row>
    <row r="188" spans="1:60" s="13" customFormat="1" ht="13.5">
      <c r="A188" s="42">
        <v>111</v>
      </c>
      <c r="B188" s="41">
        <v>1</v>
      </c>
      <c r="C188" s="41"/>
      <c r="D188" s="90">
        <v>235</v>
      </c>
      <c r="E188" s="41">
        <v>18</v>
      </c>
      <c r="F188" s="116" t="s">
        <v>326</v>
      </c>
      <c r="G188" s="91" t="s">
        <v>328</v>
      </c>
      <c r="H188" s="41">
        <v>2</v>
      </c>
      <c r="I188" s="41">
        <v>22.5</v>
      </c>
      <c r="J188" s="42" t="s">
        <v>324</v>
      </c>
      <c r="K188" s="42" t="s">
        <v>324</v>
      </c>
      <c r="L188" s="42">
        <v>2</v>
      </c>
      <c r="M188" s="42">
        <v>22.5</v>
      </c>
      <c r="N188" s="42" t="s">
        <v>324</v>
      </c>
      <c r="O188" s="42" t="s">
        <v>324</v>
      </c>
      <c r="P188" s="42" t="s">
        <v>324</v>
      </c>
      <c r="Q188" s="42" t="s">
        <v>324</v>
      </c>
      <c r="R188" s="42" t="s">
        <v>324</v>
      </c>
      <c r="S188" s="42" t="s">
        <v>324</v>
      </c>
      <c r="T188" s="42" t="s">
        <v>324</v>
      </c>
      <c r="U188" s="42" t="s">
        <v>324</v>
      </c>
      <c r="V188" s="42" t="s">
        <v>324</v>
      </c>
      <c r="W188" s="42" t="s">
        <v>324</v>
      </c>
      <c r="X188" s="42" t="s">
        <v>324</v>
      </c>
      <c r="Y188" s="42" t="s">
        <v>324</v>
      </c>
      <c r="Z188" s="42" t="s">
        <v>324</v>
      </c>
      <c r="AA188" s="42" t="s">
        <v>324</v>
      </c>
      <c r="AB188" s="40"/>
      <c r="AC188" s="40"/>
      <c r="AD188" s="40"/>
      <c r="AE188" s="40"/>
      <c r="AF188" s="12"/>
      <c r="AG188" s="289"/>
      <c r="AH188" s="80"/>
      <c r="AI188" s="12"/>
      <c r="AJ188" s="12"/>
      <c r="AK188" s="12"/>
      <c r="AL188" s="80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1:31" ht="13.5">
      <c r="A189" s="42">
        <v>111</v>
      </c>
      <c r="B189" s="41">
        <v>0</v>
      </c>
      <c r="C189" s="41"/>
      <c r="D189" s="90">
        <v>511</v>
      </c>
      <c r="E189" s="41">
        <v>59</v>
      </c>
      <c r="F189" s="116" t="s">
        <v>326</v>
      </c>
      <c r="G189" s="91" t="s">
        <v>170</v>
      </c>
      <c r="H189" s="41">
        <v>2</v>
      </c>
      <c r="I189" s="41">
        <v>22.5</v>
      </c>
      <c r="J189" s="42" t="s">
        <v>324</v>
      </c>
      <c r="K189" s="42" t="s">
        <v>324</v>
      </c>
      <c r="L189" s="42" t="s">
        <v>324</v>
      </c>
      <c r="M189" s="42" t="s">
        <v>324</v>
      </c>
      <c r="N189" s="42" t="s">
        <v>324</v>
      </c>
      <c r="O189" s="42" t="s">
        <v>324</v>
      </c>
      <c r="P189" s="42" t="s">
        <v>324</v>
      </c>
      <c r="Q189" s="42" t="s">
        <v>324</v>
      </c>
      <c r="R189" s="42">
        <v>2</v>
      </c>
      <c r="S189" s="42">
        <v>22.5</v>
      </c>
      <c r="T189" s="42" t="s">
        <v>324</v>
      </c>
      <c r="U189" s="42" t="s">
        <v>324</v>
      </c>
      <c r="V189" s="42" t="s">
        <v>324</v>
      </c>
      <c r="W189" s="42" t="s">
        <v>324</v>
      </c>
      <c r="X189" s="42" t="s">
        <v>324</v>
      </c>
      <c r="Y189" s="42" t="s">
        <v>324</v>
      </c>
      <c r="Z189" s="42" t="s">
        <v>324</v>
      </c>
      <c r="AA189" s="42" t="s">
        <v>324</v>
      </c>
      <c r="AB189" s="40"/>
      <c r="AC189" s="40"/>
      <c r="AD189" s="40"/>
      <c r="AE189" s="40"/>
    </row>
    <row r="190" spans="1:60" s="13" customFormat="1" ht="13.5">
      <c r="A190" s="42">
        <v>111</v>
      </c>
      <c r="B190" s="41">
        <v>0</v>
      </c>
      <c r="C190" s="41"/>
      <c r="D190" s="90">
        <v>512</v>
      </c>
      <c r="E190" s="41">
        <v>60</v>
      </c>
      <c r="F190" s="116" t="s">
        <v>326</v>
      </c>
      <c r="G190" s="91" t="s">
        <v>172</v>
      </c>
      <c r="H190" s="41">
        <v>2</v>
      </c>
      <c r="I190" s="41">
        <v>22.5</v>
      </c>
      <c r="J190" s="42" t="s">
        <v>324</v>
      </c>
      <c r="K190" s="42" t="s">
        <v>324</v>
      </c>
      <c r="L190" s="42" t="s">
        <v>324</v>
      </c>
      <c r="M190" s="42" t="s">
        <v>324</v>
      </c>
      <c r="N190" s="42" t="s">
        <v>324</v>
      </c>
      <c r="O190" s="42" t="s">
        <v>324</v>
      </c>
      <c r="P190" s="42" t="s">
        <v>324</v>
      </c>
      <c r="Q190" s="42" t="s">
        <v>324</v>
      </c>
      <c r="R190" s="42">
        <v>2</v>
      </c>
      <c r="S190" s="42">
        <v>22.5</v>
      </c>
      <c r="T190" s="42" t="s">
        <v>324</v>
      </c>
      <c r="U190" s="42" t="s">
        <v>324</v>
      </c>
      <c r="V190" s="42" t="s">
        <v>324</v>
      </c>
      <c r="W190" s="42" t="s">
        <v>324</v>
      </c>
      <c r="X190" s="42" t="s">
        <v>324</v>
      </c>
      <c r="Y190" s="42" t="s">
        <v>324</v>
      </c>
      <c r="Z190" s="42" t="s">
        <v>324</v>
      </c>
      <c r="AA190" s="42" t="s">
        <v>324</v>
      </c>
      <c r="AB190" s="40"/>
      <c r="AC190" s="40"/>
      <c r="AD190" s="40"/>
      <c r="AE190" s="40"/>
      <c r="AF190" s="12"/>
      <c r="AG190" s="289"/>
      <c r="AH190" s="80"/>
      <c r="AI190" s="12"/>
      <c r="AJ190" s="12"/>
      <c r="AK190" s="12"/>
      <c r="AL190" s="80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1:31" ht="13.5">
      <c r="A191" s="42">
        <v>112</v>
      </c>
      <c r="B191" s="41">
        <v>0</v>
      </c>
      <c r="C191" s="41"/>
      <c r="D191" s="90">
        <v>262</v>
      </c>
      <c r="E191" s="41">
        <v>24</v>
      </c>
      <c r="F191" s="115" t="s">
        <v>334</v>
      </c>
      <c r="G191" s="91" t="s">
        <v>141</v>
      </c>
      <c r="H191" s="41">
        <v>2</v>
      </c>
      <c r="I191" s="41">
        <v>22.5</v>
      </c>
      <c r="J191" s="42" t="s">
        <v>324</v>
      </c>
      <c r="K191" s="42" t="s">
        <v>324</v>
      </c>
      <c r="L191" s="42" t="s">
        <v>324</v>
      </c>
      <c r="M191" s="42" t="s">
        <v>324</v>
      </c>
      <c r="N191" s="42" t="s">
        <v>324</v>
      </c>
      <c r="O191" s="42" t="s">
        <v>324</v>
      </c>
      <c r="P191" s="42" t="s">
        <v>324</v>
      </c>
      <c r="Q191" s="42" t="s">
        <v>324</v>
      </c>
      <c r="R191" s="42" t="s">
        <v>324</v>
      </c>
      <c r="S191" s="42" t="s">
        <v>324</v>
      </c>
      <c r="T191" s="42" t="s">
        <v>324</v>
      </c>
      <c r="U191" s="42" t="s">
        <v>324</v>
      </c>
      <c r="V191" s="42" t="s">
        <v>324</v>
      </c>
      <c r="W191" s="42" t="s">
        <v>324</v>
      </c>
      <c r="X191" s="42">
        <v>2</v>
      </c>
      <c r="Y191" s="42">
        <v>22.5</v>
      </c>
      <c r="Z191" s="42" t="s">
        <v>324</v>
      </c>
      <c r="AA191" s="42" t="s">
        <v>324</v>
      </c>
      <c r="AB191" s="40"/>
      <c r="AC191" s="40"/>
      <c r="AD191" s="40"/>
      <c r="AE191" s="40"/>
    </row>
    <row r="192" spans="1:31" ht="13.5">
      <c r="A192" s="42">
        <v>112</v>
      </c>
      <c r="B192" s="41">
        <v>0</v>
      </c>
      <c r="C192" s="41"/>
      <c r="D192" s="90">
        <v>332</v>
      </c>
      <c r="E192" s="41">
        <v>38</v>
      </c>
      <c r="F192" s="115" t="s">
        <v>334</v>
      </c>
      <c r="G192" s="91" t="s">
        <v>338</v>
      </c>
      <c r="H192" s="41">
        <v>2</v>
      </c>
      <c r="I192" s="41">
        <v>22.5</v>
      </c>
      <c r="J192" s="42" t="s">
        <v>324</v>
      </c>
      <c r="K192" s="42" t="s">
        <v>324</v>
      </c>
      <c r="L192" s="42" t="s">
        <v>324</v>
      </c>
      <c r="M192" s="42" t="s">
        <v>324</v>
      </c>
      <c r="N192" s="42" t="s">
        <v>324</v>
      </c>
      <c r="O192" s="42" t="s">
        <v>324</v>
      </c>
      <c r="P192" s="42" t="s">
        <v>324</v>
      </c>
      <c r="Q192" s="42" t="s">
        <v>324</v>
      </c>
      <c r="R192" s="42" t="s">
        <v>324</v>
      </c>
      <c r="S192" s="42" t="s">
        <v>324</v>
      </c>
      <c r="T192" s="42" t="s">
        <v>324</v>
      </c>
      <c r="U192" s="42" t="s">
        <v>324</v>
      </c>
      <c r="V192" s="42">
        <v>2</v>
      </c>
      <c r="W192" s="42">
        <v>22.5</v>
      </c>
      <c r="X192" s="42" t="s">
        <v>324</v>
      </c>
      <c r="Y192" s="42" t="s">
        <v>324</v>
      </c>
      <c r="Z192" s="42" t="s">
        <v>324</v>
      </c>
      <c r="AA192" s="42" t="s">
        <v>324</v>
      </c>
      <c r="AB192" s="40"/>
      <c r="AC192" s="40"/>
      <c r="AD192" s="40"/>
      <c r="AE192" s="40"/>
    </row>
    <row r="193" spans="1:31" ht="13.5">
      <c r="A193" s="42">
        <v>112</v>
      </c>
      <c r="B193" s="41">
        <v>1</v>
      </c>
      <c r="C193" s="41"/>
      <c r="D193" s="90">
        <v>422</v>
      </c>
      <c r="E193" s="41">
        <v>50</v>
      </c>
      <c r="F193" s="115" t="s">
        <v>334</v>
      </c>
      <c r="G193" s="91" t="s">
        <v>163</v>
      </c>
      <c r="H193" s="41">
        <v>2</v>
      </c>
      <c r="I193" s="41">
        <v>22.5</v>
      </c>
      <c r="J193" s="42" t="s">
        <v>324</v>
      </c>
      <c r="K193" s="42" t="s">
        <v>324</v>
      </c>
      <c r="L193" s="42" t="s">
        <v>324</v>
      </c>
      <c r="M193" s="42" t="s">
        <v>324</v>
      </c>
      <c r="N193" s="42" t="s">
        <v>324</v>
      </c>
      <c r="O193" s="42" t="s">
        <v>324</v>
      </c>
      <c r="P193" s="42" t="s">
        <v>324</v>
      </c>
      <c r="Q193" s="42" t="s">
        <v>324</v>
      </c>
      <c r="R193" s="42" t="s">
        <v>324</v>
      </c>
      <c r="S193" s="42" t="s">
        <v>324</v>
      </c>
      <c r="T193" s="42">
        <v>2</v>
      </c>
      <c r="U193" s="42">
        <v>22.5</v>
      </c>
      <c r="V193" s="42" t="s">
        <v>324</v>
      </c>
      <c r="W193" s="42" t="s">
        <v>324</v>
      </c>
      <c r="X193" s="42" t="s">
        <v>324</v>
      </c>
      <c r="Y193" s="42" t="s">
        <v>324</v>
      </c>
      <c r="Z193" s="42" t="s">
        <v>324</v>
      </c>
      <c r="AA193" s="42" t="s">
        <v>324</v>
      </c>
      <c r="AB193" s="40"/>
      <c r="AC193" s="40"/>
      <c r="AD193" s="40"/>
      <c r="AE193" s="40"/>
    </row>
    <row r="194" spans="1:60" s="13" customFormat="1" ht="13.5">
      <c r="A194" s="42">
        <v>112</v>
      </c>
      <c r="B194" s="41">
        <v>1</v>
      </c>
      <c r="C194" s="41"/>
      <c r="D194" s="90">
        <v>516</v>
      </c>
      <c r="E194" s="41">
        <v>64</v>
      </c>
      <c r="F194" s="115" t="s">
        <v>334</v>
      </c>
      <c r="G194" s="91" t="s">
        <v>175</v>
      </c>
      <c r="H194" s="41">
        <v>2</v>
      </c>
      <c r="I194" s="41">
        <v>22.5</v>
      </c>
      <c r="J194" s="42" t="s">
        <v>324</v>
      </c>
      <c r="K194" s="42" t="s">
        <v>324</v>
      </c>
      <c r="L194" s="42" t="s">
        <v>324</v>
      </c>
      <c r="M194" s="42" t="s">
        <v>324</v>
      </c>
      <c r="N194" s="42" t="s">
        <v>324</v>
      </c>
      <c r="O194" s="42" t="s">
        <v>324</v>
      </c>
      <c r="P194" s="42" t="s">
        <v>324</v>
      </c>
      <c r="Q194" s="42" t="s">
        <v>324</v>
      </c>
      <c r="R194" s="42">
        <v>2</v>
      </c>
      <c r="S194" s="42">
        <v>22.5</v>
      </c>
      <c r="T194" s="42" t="s">
        <v>324</v>
      </c>
      <c r="U194" s="42" t="s">
        <v>324</v>
      </c>
      <c r="V194" s="42" t="s">
        <v>324</v>
      </c>
      <c r="W194" s="42" t="s">
        <v>324</v>
      </c>
      <c r="X194" s="42" t="s">
        <v>324</v>
      </c>
      <c r="Y194" s="42" t="s">
        <v>324</v>
      </c>
      <c r="Z194" s="42" t="s">
        <v>324</v>
      </c>
      <c r="AA194" s="42" t="s">
        <v>324</v>
      </c>
      <c r="AB194" s="40"/>
      <c r="AC194" s="40"/>
      <c r="AD194" s="40"/>
      <c r="AE194" s="40"/>
      <c r="AF194" s="12"/>
      <c r="AG194" s="289"/>
      <c r="AH194" s="80"/>
      <c r="AI194" s="12"/>
      <c r="AJ194" s="12"/>
      <c r="AK194" s="12"/>
      <c r="AL194" s="80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1:60" s="13" customFormat="1" ht="13.5">
      <c r="A195" s="42">
        <v>121</v>
      </c>
      <c r="B195" s="41">
        <v>1</v>
      </c>
      <c r="C195" s="41"/>
      <c r="D195" s="90">
        <v>222</v>
      </c>
      <c r="E195" s="41">
        <v>13</v>
      </c>
      <c r="F195" s="116" t="s">
        <v>325</v>
      </c>
      <c r="G195" s="91" t="s">
        <v>132</v>
      </c>
      <c r="H195" s="41">
        <v>2</v>
      </c>
      <c r="I195" s="41">
        <v>22.5</v>
      </c>
      <c r="J195" s="42" t="s">
        <v>324</v>
      </c>
      <c r="K195" s="42" t="s">
        <v>324</v>
      </c>
      <c r="L195" s="42" t="s">
        <v>324</v>
      </c>
      <c r="M195" s="42" t="s">
        <v>324</v>
      </c>
      <c r="N195" s="42">
        <v>2</v>
      </c>
      <c r="O195" s="42">
        <v>22.5</v>
      </c>
      <c r="P195" s="42" t="s">
        <v>324</v>
      </c>
      <c r="Q195" s="42" t="s">
        <v>324</v>
      </c>
      <c r="R195" s="42" t="s">
        <v>324</v>
      </c>
      <c r="S195" s="42" t="s">
        <v>324</v>
      </c>
      <c r="T195" s="42" t="s">
        <v>324</v>
      </c>
      <c r="U195" s="42" t="s">
        <v>324</v>
      </c>
      <c r="V195" s="42" t="s">
        <v>324</v>
      </c>
      <c r="W195" s="42" t="s">
        <v>324</v>
      </c>
      <c r="X195" s="42" t="s">
        <v>324</v>
      </c>
      <c r="Y195" s="42" t="s">
        <v>324</v>
      </c>
      <c r="Z195" s="42" t="s">
        <v>324</v>
      </c>
      <c r="AA195" s="42" t="s">
        <v>324</v>
      </c>
      <c r="AB195" s="40"/>
      <c r="AC195" s="40"/>
      <c r="AD195" s="40"/>
      <c r="AE195" s="40"/>
      <c r="AF195" s="12"/>
      <c r="AG195" s="289"/>
      <c r="AH195" s="80"/>
      <c r="AI195" s="12"/>
      <c r="AJ195" s="12"/>
      <c r="AK195" s="12"/>
      <c r="AL195" s="80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1:60" s="13" customFormat="1" ht="13.5">
      <c r="A196" s="42">
        <v>121</v>
      </c>
      <c r="B196" s="41">
        <v>0</v>
      </c>
      <c r="C196" s="41"/>
      <c r="D196" s="90">
        <v>303</v>
      </c>
      <c r="E196" s="41">
        <v>32</v>
      </c>
      <c r="F196" s="116" t="s">
        <v>325</v>
      </c>
      <c r="G196" s="91" t="s">
        <v>147</v>
      </c>
      <c r="H196" s="41">
        <v>2</v>
      </c>
      <c r="I196" s="41">
        <v>22.5</v>
      </c>
      <c r="J196" s="42" t="s">
        <v>324</v>
      </c>
      <c r="K196" s="42" t="s">
        <v>324</v>
      </c>
      <c r="L196" s="42" t="s">
        <v>324</v>
      </c>
      <c r="M196" s="42" t="s">
        <v>324</v>
      </c>
      <c r="N196" s="42" t="s">
        <v>324</v>
      </c>
      <c r="O196" s="42" t="s">
        <v>324</v>
      </c>
      <c r="P196" s="42">
        <v>2</v>
      </c>
      <c r="Q196" s="42">
        <v>22.5</v>
      </c>
      <c r="R196" s="42" t="s">
        <v>324</v>
      </c>
      <c r="S196" s="42" t="s">
        <v>324</v>
      </c>
      <c r="T196" s="42" t="s">
        <v>324</v>
      </c>
      <c r="U196" s="42" t="s">
        <v>324</v>
      </c>
      <c r="V196" s="42" t="s">
        <v>324</v>
      </c>
      <c r="W196" s="42" t="s">
        <v>324</v>
      </c>
      <c r="X196" s="42" t="s">
        <v>324</v>
      </c>
      <c r="Y196" s="42" t="s">
        <v>324</v>
      </c>
      <c r="Z196" s="42" t="s">
        <v>324</v>
      </c>
      <c r="AA196" s="42" t="s">
        <v>324</v>
      </c>
      <c r="AB196" s="40"/>
      <c r="AC196" s="40"/>
      <c r="AD196" s="40"/>
      <c r="AE196" s="40"/>
      <c r="AF196" s="12"/>
      <c r="AG196" s="289"/>
      <c r="AH196" s="80"/>
      <c r="AI196" s="12"/>
      <c r="AJ196" s="12"/>
      <c r="AK196" s="12"/>
      <c r="AL196" s="80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1:60" s="13" customFormat="1" ht="13.5">
      <c r="A197" s="42">
        <v>121</v>
      </c>
      <c r="B197" s="41">
        <v>0</v>
      </c>
      <c r="C197" s="41"/>
      <c r="D197" s="90">
        <v>322</v>
      </c>
      <c r="E197" s="41">
        <v>35</v>
      </c>
      <c r="F197" s="116" t="s">
        <v>325</v>
      </c>
      <c r="G197" s="91" t="s">
        <v>150</v>
      </c>
      <c r="H197" s="41">
        <v>2</v>
      </c>
      <c r="I197" s="41">
        <v>22.5</v>
      </c>
      <c r="J197" s="42" t="s">
        <v>324</v>
      </c>
      <c r="K197" s="42" t="s">
        <v>324</v>
      </c>
      <c r="L197" s="42" t="s">
        <v>324</v>
      </c>
      <c r="M197" s="42" t="s">
        <v>324</v>
      </c>
      <c r="N197" s="42" t="s">
        <v>324</v>
      </c>
      <c r="O197" s="42" t="s">
        <v>324</v>
      </c>
      <c r="P197" s="42" t="s">
        <v>324</v>
      </c>
      <c r="Q197" s="42" t="s">
        <v>324</v>
      </c>
      <c r="R197" s="42" t="s">
        <v>324</v>
      </c>
      <c r="S197" s="42" t="s">
        <v>324</v>
      </c>
      <c r="T197" s="42">
        <v>2</v>
      </c>
      <c r="U197" s="42">
        <v>22.5</v>
      </c>
      <c r="V197" s="42" t="s">
        <v>324</v>
      </c>
      <c r="W197" s="42" t="s">
        <v>324</v>
      </c>
      <c r="X197" s="42" t="s">
        <v>324</v>
      </c>
      <c r="Y197" s="42" t="s">
        <v>324</v>
      </c>
      <c r="Z197" s="42" t="s">
        <v>324</v>
      </c>
      <c r="AA197" s="42" t="s">
        <v>324</v>
      </c>
      <c r="AB197" s="40"/>
      <c r="AC197" s="40"/>
      <c r="AD197" s="40"/>
      <c r="AE197" s="40"/>
      <c r="AF197" s="12"/>
      <c r="AG197" s="289"/>
      <c r="AH197" s="80"/>
      <c r="AI197" s="12"/>
      <c r="AJ197" s="12"/>
      <c r="AK197" s="12"/>
      <c r="AL197" s="80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1:60" s="13" customFormat="1" ht="13.5">
      <c r="A198" s="42">
        <v>121</v>
      </c>
      <c r="B198" s="41">
        <v>1</v>
      </c>
      <c r="C198" s="41"/>
      <c r="D198" s="90">
        <v>402</v>
      </c>
      <c r="E198" s="41">
        <v>44</v>
      </c>
      <c r="F198" s="116" t="s">
        <v>325</v>
      </c>
      <c r="G198" s="91" t="s">
        <v>157</v>
      </c>
      <c r="H198" s="41">
        <v>2</v>
      </c>
      <c r="I198" s="41">
        <v>22.5</v>
      </c>
      <c r="J198" s="42" t="s">
        <v>324</v>
      </c>
      <c r="K198" s="42" t="s">
        <v>324</v>
      </c>
      <c r="L198" s="42" t="s">
        <v>324</v>
      </c>
      <c r="M198" s="42" t="s">
        <v>324</v>
      </c>
      <c r="N198" s="42" t="s">
        <v>324</v>
      </c>
      <c r="O198" s="42" t="s">
        <v>324</v>
      </c>
      <c r="P198" s="42">
        <v>2</v>
      </c>
      <c r="Q198" s="42">
        <v>22.5</v>
      </c>
      <c r="R198" s="42" t="s">
        <v>324</v>
      </c>
      <c r="S198" s="42" t="s">
        <v>324</v>
      </c>
      <c r="T198" s="42" t="s">
        <v>324</v>
      </c>
      <c r="U198" s="42" t="s">
        <v>324</v>
      </c>
      <c r="V198" s="42" t="s">
        <v>324</v>
      </c>
      <c r="W198" s="42" t="s">
        <v>324</v>
      </c>
      <c r="X198" s="42" t="s">
        <v>324</v>
      </c>
      <c r="Y198" s="42" t="s">
        <v>324</v>
      </c>
      <c r="Z198" s="42" t="s">
        <v>324</v>
      </c>
      <c r="AA198" s="42" t="s">
        <v>324</v>
      </c>
      <c r="AB198" s="40"/>
      <c r="AC198" s="40"/>
      <c r="AD198" s="40"/>
      <c r="AE198" s="40"/>
      <c r="AF198" s="12"/>
      <c r="AG198" s="289"/>
      <c r="AH198" s="80"/>
      <c r="AI198" s="12"/>
      <c r="AJ198" s="12"/>
      <c r="AK198" s="12"/>
      <c r="AL198" s="80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1:60" s="13" customFormat="1" ht="13.5">
      <c r="A199" s="42">
        <v>122</v>
      </c>
      <c r="B199" s="41">
        <v>1</v>
      </c>
      <c r="C199" s="41"/>
      <c r="D199" s="90">
        <v>116</v>
      </c>
      <c r="E199" s="41">
        <v>7</v>
      </c>
      <c r="F199" s="115" t="s">
        <v>321</v>
      </c>
      <c r="G199" s="91" t="s">
        <v>127</v>
      </c>
      <c r="H199" s="41">
        <v>1</v>
      </c>
      <c r="I199" s="41">
        <v>22.5</v>
      </c>
      <c r="J199" s="42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>
        <v>1</v>
      </c>
      <c r="AC199" s="40">
        <v>22.5</v>
      </c>
      <c r="AD199" s="40"/>
      <c r="AE199" s="40"/>
      <c r="AF199" s="12"/>
      <c r="AG199" s="289"/>
      <c r="AH199" s="80"/>
      <c r="AI199" s="12"/>
      <c r="AJ199" s="12"/>
      <c r="AK199" s="12"/>
      <c r="AL199" s="80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1:60" s="13" customFormat="1" ht="13.5">
      <c r="A200" s="42">
        <v>122</v>
      </c>
      <c r="B200" s="41">
        <v>0</v>
      </c>
      <c r="C200" s="41"/>
      <c r="D200" s="90">
        <v>221</v>
      </c>
      <c r="E200" s="41">
        <v>12</v>
      </c>
      <c r="F200" s="115" t="s">
        <v>321</v>
      </c>
      <c r="G200" s="91" t="s">
        <v>131</v>
      </c>
      <c r="H200" s="41">
        <v>2</v>
      </c>
      <c r="I200" s="41">
        <v>22.5</v>
      </c>
      <c r="J200" s="42" t="s">
        <v>324</v>
      </c>
      <c r="K200" s="42" t="s">
        <v>324</v>
      </c>
      <c r="L200" s="42" t="s">
        <v>324</v>
      </c>
      <c r="M200" s="42" t="s">
        <v>324</v>
      </c>
      <c r="N200" s="42">
        <v>2</v>
      </c>
      <c r="O200" s="42">
        <v>22.5</v>
      </c>
      <c r="P200" s="42" t="s">
        <v>324</v>
      </c>
      <c r="Q200" s="42" t="s">
        <v>324</v>
      </c>
      <c r="R200" s="42" t="s">
        <v>324</v>
      </c>
      <c r="S200" s="42" t="s">
        <v>324</v>
      </c>
      <c r="T200" s="42" t="s">
        <v>324</v>
      </c>
      <c r="U200" s="42" t="s">
        <v>324</v>
      </c>
      <c r="V200" s="42" t="s">
        <v>324</v>
      </c>
      <c r="W200" s="42" t="s">
        <v>324</v>
      </c>
      <c r="X200" s="42" t="s">
        <v>324</v>
      </c>
      <c r="Y200" s="42" t="s">
        <v>324</v>
      </c>
      <c r="Z200" s="42" t="s">
        <v>324</v>
      </c>
      <c r="AA200" s="42" t="s">
        <v>324</v>
      </c>
      <c r="AB200" s="40"/>
      <c r="AC200" s="40"/>
      <c r="AD200" s="40"/>
      <c r="AE200" s="40"/>
      <c r="AF200" s="12"/>
      <c r="AG200" s="289"/>
      <c r="AH200" s="80"/>
      <c r="AI200" s="12"/>
      <c r="AJ200" s="12"/>
      <c r="AK200" s="12"/>
      <c r="AL200" s="80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1:31" ht="13.5">
      <c r="A201" s="42">
        <v>122</v>
      </c>
      <c r="B201" s="41">
        <v>0</v>
      </c>
      <c r="C201" s="41"/>
      <c r="D201" s="90">
        <v>515</v>
      </c>
      <c r="E201" s="41">
        <v>63</v>
      </c>
      <c r="F201" s="115" t="s">
        <v>321</v>
      </c>
      <c r="G201" s="91" t="s">
        <v>339</v>
      </c>
      <c r="H201" s="41">
        <v>2</v>
      </c>
      <c r="I201" s="41">
        <v>22.5</v>
      </c>
      <c r="J201" s="42" t="s">
        <v>324</v>
      </c>
      <c r="K201" s="42" t="s">
        <v>324</v>
      </c>
      <c r="L201" s="42" t="s">
        <v>324</v>
      </c>
      <c r="M201" s="42" t="s">
        <v>324</v>
      </c>
      <c r="N201" s="42" t="s">
        <v>324</v>
      </c>
      <c r="O201" s="42" t="s">
        <v>324</v>
      </c>
      <c r="P201" s="42" t="s">
        <v>324</v>
      </c>
      <c r="Q201" s="42" t="s">
        <v>324</v>
      </c>
      <c r="R201" s="42">
        <v>2</v>
      </c>
      <c r="S201" s="42">
        <v>22.5</v>
      </c>
      <c r="T201" s="42" t="s">
        <v>324</v>
      </c>
      <c r="U201" s="42" t="s">
        <v>324</v>
      </c>
      <c r="V201" s="42" t="s">
        <v>324</v>
      </c>
      <c r="W201" s="42" t="s">
        <v>324</v>
      </c>
      <c r="X201" s="42" t="s">
        <v>324</v>
      </c>
      <c r="Y201" s="42" t="s">
        <v>324</v>
      </c>
      <c r="Z201" s="42" t="s">
        <v>324</v>
      </c>
      <c r="AA201" s="42" t="s">
        <v>324</v>
      </c>
      <c r="AB201" s="40"/>
      <c r="AC201" s="40"/>
      <c r="AD201" s="40"/>
      <c r="AE201" s="40"/>
    </row>
    <row r="202" spans="1:60" s="13" customFormat="1" ht="13.5">
      <c r="A202" s="42">
        <v>131</v>
      </c>
      <c r="B202" s="41">
        <v>1</v>
      </c>
      <c r="C202" s="41"/>
      <c r="D202" s="90">
        <v>111</v>
      </c>
      <c r="E202" s="41">
        <v>2</v>
      </c>
      <c r="F202" s="116" t="s">
        <v>314</v>
      </c>
      <c r="G202" s="91" t="s">
        <v>315</v>
      </c>
      <c r="H202" s="41">
        <v>1</v>
      </c>
      <c r="I202" s="41">
        <v>22.5</v>
      </c>
      <c r="J202" s="42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>
        <v>1</v>
      </c>
      <c r="AC202" s="40">
        <v>22.5</v>
      </c>
      <c r="AD202" s="40"/>
      <c r="AE202" s="40"/>
      <c r="AF202" s="12"/>
      <c r="AG202" s="289"/>
      <c r="AH202" s="80"/>
      <c r="AI202" s="12"/>
      <c r="AJ202" s="12"/>
      <c r="AK202" s="12"/>
      <c r="AL202" s="80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1:60" s="13" customFormat="1" ht="13.5">
      <c r="A203" s="42">
        <v>131</v>
      </c>
      <c r="B203" s="41">
        <v>0</v>
      </c>
      <c r="C203" s="41"/>
      <c r="D203" s="90">
        <v>302</v>
      </c>
      <c r="E203" s="41">
        <v>31</v>
      </c>
      <c r="F203" s="116" t="s">
        <v>314</v>
      </c>
      <c r="G203" s="91" t="s">
        <v>146</v>
      </c>
      <c r="H203" s="41">
        <v>2</v>
      </c>
      <c r="I203" s="41">
        <v>22.5</v>
      </c>
      <c r="J203" s="42" t="s">
        <v>324</v>
      </c>
      <c r="K203" s="42" t="s">
        <v>324</v>
      </c>
      <c r="L203" s="42" t="s">
        <v>324</v>
      </c>
      <c r="M203" s="42" t="s">
        <v>324</v>
      </c>
      <c r="N203" s="42" t="s">
        <v>324</v>
      </c>
      <c r="O203" s="42" t="s">
        <v>324</v>
      </c>
      <c r="P203" s="42">
        <v>2</v>
      </c>
      <c r="Q203" s="42">
        <v>22.5</v>
      </c>
      <c r="R203" s="42" t="s">
        <v>324</v>
      </c>
      <c r="S203" s="42" t="s">
        <v>324</v>
      </c>
      <c r="T203" s="42" t="s">
        <v>324</v>
      </c>
      <c r="U203" s="42" t="s">
        <v>324</v>
      </c>
      <c r="V203" s="42" t="s">
        <v>324</v>
      </c>
      <c r="W203" s="42" t="s">
        <v>324</v>
      </c>
      <c r="X203" s="42" t="s">
        <v>324</v>
      </c>
      <c r="Y203" s="42" t="s">
        <v>324</v>
      </c>
      <c r="Z203" s="42" t="s">
        <v>324</v>
      </c>
      <c r="AA203" s="42" t="s">
        <v>324</v>
      </c>
      <c r="AB203" s="40"/>
      <c r="AC203" s="40"/>
      <c r="AD203" s="40"/>
      <c r="AE203" s="40"/>
      <c r="AF203" s="12"/>
      <c r="AG203" s="289"/>
      <c r="AH203" s="80"/>
      <c r="AI203" s="12"/>
      <c r="AJ203" s="12"/>
      <c r="AK203" s="12"/>
      <c r="AL203" s="80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1:60" s="13" customFormat="1" ht="13.5">
      <c r="A204" s="42">
        <v>131</v>
      </c>
      <c r="B204" s="41">
        <v>0</v>
      </c>
      <c r="C204" s="41"/>
      <c r="D204" s="90">
        <v>432</v>
      </c>
      <c r="E204" s="41">
        <v>49</v>
      </c>
      <c r="F204" s="116" t="s">
        <v>314</v>
      </c>
      <c r="G204" s="91" t="s">
        <v>359</v>
      </c>
      <c r="H204" s="41">
        <v>2</v>
      </c>
      <c r="I204" s="41">
        <v>22.5</v>
      </c>
      <c r="J204" s="42" t="s">
        <v>324</v>
      </c>
      <c r="K204" s="42" t="s">
        <v>324</v>
      </c>
      <c r="L204" s="42" t="s">
        <v>324</v>
      </c>
      <c r="M204" s="42" t="s">
        <v>324</v>
      </c>
      <c r="N204" s="42" t="s">
        <v>324</v>
      </c>
      <c r="O204" s="42" t="s">
        <v>324</v>
      </c>
      <c r="P204" s="42" t="s">
        <v>324</v>
      </c>
      <c r="Q204" s="42" t="s">
        <v>324</v>
      </c>
      <c r="R204" s="42" t="s">
        <v>324</v>
      </c>
      <c r="S204" s="42" t="s">
        <v>324</v>
      </c>
      <c r="T204" s="42" t="s">
        <v>324</v>
      </c>
      <c r="U204" s="42" t="s">
        <v>324</v>
      </c>
      <c r="V204" s="42">
        <v>2</v>
      </c>
      <c r="W204" s="42">
        <v>22.5</v>
      </c>
      <c r="X204" s="42" t="s">
        <v>324</v>
      </c>
      <c r="Y204" s="42" t="s">
        <v>324</v>
      </c>
      <c r="Z204" s="42" t="s">
        <v>324</v>
      </c>
      <c r="AA204" s="42" t="s">
        <v>324</v>
      </c>
      <c r="AB204" s="40"/>
      <c r="AC204" s="40"/>
      <c r="AD204" s="40"/>
      <c r="AE204" s="40"/>
      <c r="AF204" s="12"/>
      <c r="AG204" s="289"/>
      <c r="AH204" s="80"/>
      <c r="AI204" s="12"/>
      <c r="AJ204" s="12"/>
      <c r="AK204" s="12"/>
      <c r="AL204" s="80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1:60" s="13" customFormat="1" ht="13.5">
      <c r="A205" s="42">
        <v>131</v>
      </c>
      <c r="B205" s="41">
        <v>0</v>
      </c>
      <c r="C205" s="41"/>
      <c r="D205" s="90">
        <v>503</v>
      </c>
      <c r="E205" s="41">
        <v>58</v>
      </c>
      <c r="F205" s="116" t="s">
        <v>314</v>
      </c>
      <c r="G205" s="91" t="s">
        <v>169</v>
      </c>
      <c r="H205" s="41">
        <v>2</v>
      </c>
      <c r="I205" s="41">
        <v>22.5</v>
      </c>
      <c r="J205" s="42" t="s">
        <v>324</v>
      </c>
      <c r="K205" s="42" t="s">
        <v>324</v>
      </c>
      <c r="L205" s="42" t="s">
        <v>324</v>
      </c>
      <c r="M205" s="42" t="s">
        <v>324</v>
      </c>
      <c r="N205" s="42" t="s">
        <v>324</v>
      </c>
      <c r="O205" s="42" t="s">
        <v>324</v>
      </c>
      <c r="P205" s="42">
        <v>2</v>
      </c>
      <c r="Q205" s="42">
        <v>22.5</v>
      </c>
      <c r="R205" s="42" t="s">
        <v>324</v>
      </c>
      <c r="S205" s="42" t="s">
        <v>324</v>
      </c>
      <c r="T205" s="42" t="s">
        <v>324</v>
      </c>
      <c r="U205" s="42" t="s">
        <v>324</v>
      </c>
      <c r="V205" s="42" t="s">
        <v>324</v>
      </c>
      <c r="W205" s="42" t="s">
        <v>324</v>
      </c>
      <c r="X205" s="42" t="s">
        <v>324</v>
      </c>
      <c r="Y205" s="42" t="s">
        <v>324</v>
      </c>
      <c r="Z205" s="42" t="s">
        <v>324</v>
      </c>
      <c r="AA205" s="42" t="s">
        <v>324</v>
      </c>
      <c r="AB205" s="40"/>
      <c r="AC205" s="40"/>
      <c r="AD205" s="40"/>
      <c r="AE205" s="40"/>
      <c r="AF205" s="12"/>
      <c r="AG205" s="289"/>
      <c r="AH205" s="80"/>
      <c r="AI205" s="12"/>
      <c r="AJ205" s="12"/>
      <c r="AK205" s="12"/>
      <c r="AL205" s="80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1:60" s="13" customFormat="1" ht="13.5">
      <c r="A206" s="42">
        <v>132</v>
      </c>
      <c r="B206" s="41">
        <v>0</v>
      </c>
      <c r="C206" s="41"/>
      <c r="D206" s="90">
        <v>243</v>
      </c>
      <c r="E206" s="41">
        <v>22</v>
      </c>
      <c r="F206" s="115" t="s">
        <v>332</v>
      </c>
      <c r="G206" s="91" t="s">
        <v>140</v>
      </c>
      <c r="H206" s="41">
        <v>2</v>
      </c>
      <c r="I206" s="41">
        <v>22.5</v>
      </c>
      <c r="J206" s="42">
        <v>2</v>
      </c>
      <c r="K206" s="42">
        <v>22.5</v>
      </c>
      <c r="L206" s="42" t="s">
        <v>324</v>
      </c>
      <c r="M206" s="42" t="s">
        <v>324</v>
      </c>
      <c r="N206" s="42" t="s">
        <v>324</v>
      </c>
      <c r="O206" s="42" t="s">
        <v>324</v>
      </c>
      <c r="P206" s="42" t="s">
        <v>324</v>
      </c>
      <c r="Q206" s="42" t="s">
        <v>324</v>
      </c>
      <c r="R206" s="42" t="s">
        <v>324</v>
      </c>
      <c r="S206" s="42" t="s">
        <v>324</v>
      </c>
      <c r="T206" s="42" t="s">
        <v>324</v>
      </c>
      <c r="U206" s="42" t="s">
        <v>324</v>
      </c>
      <c r="V206" s="42" t="s">
        <v>324</v>
      </c>
      <c r="W206" s="42" t="s">
        <v>324</v>
      </c>
      <c r="X206" s="42" t="s">
        <v>324</v>
      </c>
      <c r="Y206" s="42" t="s">
        <v>324</v>
      </c>
      <c r="Z206" s="42" t="s">
        <v>324</v>
      </c>
      <c r="AA206" s="42" t="s">
        <v>324</v>
      </c>
      <c r="AB206" s="40"/>
      <c r="AC206" s="40"/>
      <c r="AD206" s="40"/>
      <c r="AE206" s="40"/>
      <c r="AF206" s="12"/>
      <c r="AG206" s="289"/>
      <c r="AH206" s="80"/>
      <c r="AI206" s="12"/>
      <c r="AJ206" s="12"/>
      <c r="AK206" s="12"/>
      <c r="AL206" s="80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1:60" s="13" customFormat="1" ht="13.5">
      <c r="A207" s="42">
        <v>132</v>
      </c>
      <c r="B207" s="41">
        <v>1</v>
      </c>
      <c r="C207" s="41"/>
      <c r="D207" s="90">
        <v>411</v>
      </c>
      <c r="E207" s="41">
        <v>47</v>
      </c>
      <c r="F207" s="115" t="s">
        <v>332</v>
      </c>
      <c r="G207" s="91" t="s">
        <v>160</v>
      </c>
      <c r="H207" s="41">
        <v>2</v>
      </c>
      <c r="I207" s="41">
        <v>22.5</v>
      </c>
      <c r="J207" s="42" t="s">
        <v>324</v>
      </c>
      <c r="K207" s="42" t="s">
        <v>324</v>
      </c>
      <c r="L207" s="42" t="s">
        <v>324</v>
      </c>
      <c r="M207" s="42" t="s">
        <v>324</v>
      </c>
      <c r="N207" s="42" t="s">
        <v>324</v>
      </c>
      <c r="O207" s="42" t="s">
        <v>324</v>
      </c>
      <c r="P207" s="42" t="s">
        <v>324</v>
      </c>
      <c r="Q207" s="42" t="s">
        <v>324</v>
      </c>
      <c r="R207" s="42">
        <v>2</v>
      </c>
      <c r="S207" s="42">
        <v>22.5</v>
      </c>
      <c r="T207" s="42" t="s">
        <v>324</v>
      </c>
      <c r="U207" s="42" t="s">
        <v>324</v>
      </c>
      <c r="V207" s="42" t="s">
        <v>324</v>
      </c>
      <c r="W207" s="42" t="s">
        <v>324</v>
      </c>
      <c r="X207" s="42" t="s">
        <v>324</v>
      </c>
      <c r="Y207" s="42" t="s">
        <v>324</v>
      </c>
      <c r="Z207" s="42" t="s">
        <v>324</v>
      </c>
      <c r="AA207" s="42" t="s">
        <v>324</v>
      </c>
      <c r="AB207" s="40"/>
      <c r="AC207" s="40"/>
      <c r="AD207" s="40"/>
      <c r="AE207" s="40"/>
      <c r="AF207" s="12"/>
      <c r="AG207" s="289"/>
      <c r="AH207" s="80"/>
      <c r="AI207" s="12"/>
      <c r="AJ207" s="12"/>
      <c r="AK207" s="12"/>
      <c r="AL207" s="80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1:31" ht="13.5">
      <c r="A208" s="42">
        <v>132</v>
      </c>
      <c r="B208" s="41">
        <v>0</v>
      </c>
      <c r="C208" s="41"/>
      <c r="D208" s="90">
        <v>433</v>
      </c>
      <c r="E208" s="41">
        <v>53</v>
      </c>
      <c r="F208" s="115" t="s">
        <v>332</v>
      </c>
      <c r="G208" s="91" t="s">
        <v>165</v>
      </c>
      <c r="H208" s="41">
        <v>2</v>
      </c>
      <c r="I208" s="41">
        <v>22.5</v>
      </c>
      <c r="J208" s="42" t="s">
        <v>324</v>
      </c>
      <c r="K208" s="42" t="s">
        <v>324</v>
      </c>
      <c r="L208" s="42" t="s">
        <v>324</v>
      </c>
      <c r="M208" s="42" t="s">
        <v>324</v>
      </c>
      <c r="N208" s="42" t="s">
        <v>324</v>
      </c>
      <c r="O208" s="42" t="s">
        <v>324</v>
      </c>
      <c r="P208" s="42" t="s">
        <v>324</v>
      </c>
      <c r="Q208" s="42" t="s">
        <v>324</v>
      </c>
      <c r="R208" s="42" t="s">
        <v>324</v>
      </c>
      <c r="S208" s="42" t="s">
        <v>324</v>
      </c>
      <c r="T208" s="42" t="s">
        <v>324</v>
      </c>
      <c r="U208" s="42" t="s">
        <v>324</v>
      </c>
      <c r="V208" s="42">
        <v>2</v>
      </c>
      <c r="W208" s="42">
        <v>22.5</v>
      </c>
      <c r="X208" s="42" t="s">
        <v>324</v>
      </c>
      <c r="Y208" s="42" t="s">
        <v>324</v>
      </c>
      <c r="Z208" s="42" t="s">
        <v>324</v>
      </c>
      <c r="AA208" s="42" t="s">
        <v>324</v>
      </c>
      <c r="AB208" s="40"/>
      <c r="AC208" s="40"/>
      <c r="AD208" s="40"/>
      <c r="AE208" s="40"/>
    </row>
    <row r="209" spans="1:31" ht="13.5">
      <c r="A209" s="42">
        <v>132</v>
      </c>
      <c r="B209" s="41">
        <v>0</v>
      </c>
      <c r="C209" s="41"/>
      <c r="D209" s="90">
        <v>501</v>
      </c>
      <c r="E209" s="41">
        <v>56</v>
      </c>
      <c r="F209" s="115" t="s">
        <v>332</v>
      </c>
      <c r="G209" s="91" t="s">
        <v>167</v>
      </c>
      <c r="H209" s="41">
        <v>2</v>
      </c>
      <c r="I209" s="41">
        <v>22.5</v>
      </c>
      <c r="J209" s="42" t="s">
        <v>324</v>
      </c>
      <c r="K209" s="42" t="s">
        <v>324</v>
      </c>
      <c r="L209" s="42" t="s">
        <v>324</v>
      </c>
      <c r="M209" s="42" t="s">
        <v>324</v>
      </c>
      <c r="N209" s="42" t="s">
        <v>324</v>
      </c>
      <c r="O209" s="42" t="s">
        <v>324</v>
      </c>
      <c r="P209" s="42">
        <v>2</v>
      </c>
      <c r="Q209" s="42">
        <v>22.5</v>
      </c>
      <c r="R209" s="42" t="s">
        <v>324</v>
      </c>
      <c r="S209" s="42" t="s">
        <v>324</v>
      </c>
      <c r="T209" s="42" t="s">
        <v>324</v>
      </c>
      <c r="U209" s="42" t="s">
        <v>324</v>
      </c>
      <c r="V209" s="42" t="s">
        <v>324</v>
      </c>
      <c r="W209" s="42" t="s">
        <v>324</v>
      </c>
      <c r="X209" s="42" t="s">
        <v>324</v>
      </c>
      <c r="Y209" s="42" t="s">
        <v>324</v>
      </c>
      <c r="Z209" s="42" t="s">
        <v>324</v>
      </c>
      <c r="AA209" s="42" t="s">
        <v>324</v>
      </c>
      <c r="AB209" s="40"/>
      <c r="AC209" s="40"/>
      <c r="AD209" s="40"/>
      <c r="AE209" s="40"/>
    </row>
    <row r="210" spans="1:31" ht="13.5">
      <c r="A210" s="42">
        <v>141</v>
      </c>
      <c r="B210" s="41">
        <v>1</v>
      </c>
      <c r="C210" s="41"/>
      <c r="D210" s="90">
        <v>265</v>
      </c>
      <c r="E210" s="41">
        <v>27</v>
      </c>
      <c r="F210" s="116" t="s">
        <v>337</v>
      </c>
      <c r="G210" s="91" t="s">
        <v>171</v>
      </c>
      <c r="H210" s="41">
        <v>2</v>
      </c>
      <c r="I210" s="41">
        <v>22.5</v>
      </c>
      <c r="J210" s="42" t="s">
        <v>324</v>
      </c>
      <c r="K210" s="42" t="s">
        <v>324</v>
      </c>
      <c r="L210" s="42" t="s">
        <v>324</v>
      </c>
      <c r="M210" s="42" t="s">
        <v>324</v>
      </c>
      <c r="N210" s="42" t="s">
        <v>324</v>
      </c>
      <c r="O210" s="42" t="s">
        <v>324</v>
      </c>
      <c r="P210" s="42" t="s">
        <v>324</v>
      </c>
      <c r="Q210" s="42" t="s">
        <v>324</v>
      </c>
      <c r="R210" s="42" t="s">
        <v>324</v>
      </c>
      <c r="S210" s="42" t="s">
        <v>324</v>
      </c>
      <c r="T210" s="42" t="s">
        <v>324</v>
      </c>
      <c r="U210" s="42" t="s">
        <v>324</v>
      </c>
      <c r="V210" s="42" t="s">
        <v>324</v>
      </c>
      <c r="W210" s="42" t="s">
        <v>324</v>
      </c>
      <c r="X210" s="42">
        <v>2</v>
      </c>
      <c r="Y210" s="42">
        <v>22.5</v>
      </c>
      <c r="Z210" s="42" t="s">
        <v>324</v>
      </c>
      <c r="AA210" s="42" t="s">
        <v>324</v>
      </c>
      <c r="AB210" s="40"/>
      <c r="AC210" s="40"/>
      <c r="AD210" s="40"/>
      <c r="AE210" s="40"/>
    </row>
    <row r="211" spans="1:60" s="13" customFormat="1" ht="13.5">
      <c r="A211" s="42">
        <v>141</v>
      </c>
      <c r="B211" s="41">
        <v>0</v>
      </c>
      <c r="C211" s="41"/>
      <c r="D211" s="90">
        <v>513</v>
      </c>
      <c r="E211" s="41">
        <v>61</v>
      </c>
      <c r="F211" s="116" t="s">
        <v>337</v>
      </c>
      <c r="G211" s="91" t="s">
        <v>173</v>
      </c>
      <c r="H211" s="41">
        <v>2</v>
      </c>
      <c r="I211" s="41">
        <v>22.5</v>
      </c>
      <c r="J211" s="42" t="s">
        <v>324</v>
      </c>
      <c r="K211" s="42" t="s">
        <v>324</v>
      </c>
      <c r="L211" s="42" t="s">
        <v>324</v>
      </c>
      <c r="M211" s="42" t="s">
        <v>324</v>
      </c>
      <c r="N211" s="42" t="s">
        <v>324</v>
      </c>
      <c r="O211" s="42" t="s">
        <v>324</v>
      </c>
      <c r="P211" s="42" t="s">
        <v>324</v>
      </c>
      <c r="Q211" s="42" t="s">
        <v>324</v>
      </c>
      <c r="R211" s="42">
        <v>2</v>
      </c>
      <c r="S211" s="42">
        <v>22.5</v>
      </c>
      <c r="T211" s="42" t="s">
        <v>324</v>
      </c>
      <c r="U211" s="42" t="s">
        <v>324</v>
      </c>
      <c r="V211" s="42" t="s">
        <v>324</v>
      </c>
      <c r="W211" s="42" t="s">
        <v>324</v>
      </c>
      <c r="X211" s="42" t="s">
        <v>324</v>
      </c>
      <c r="Y211" s="42" t="s">
        <v>324</v>
      </c>
      <c r="Z211" s="42" t="s">
        <v>324</v>
      </c>
      <c r="AA211" s="42" t="s">
        <v>324</v>
      </c>
      <c r="AB211" s="40"/>
      <c r="AC211" s="40"/>
      <c r="AD211" s="40"/>
      <c r="AE211" s="40"/>
      <c r="AF211" s="12"/>
      <c r="AG211" s="289"/>
      <c r="AH211" s="80"/>
      <c r="AI211" s="12"/>
      <c r="AJ211" s="12"/>
      <c r="AK211" s="12"/>
      <c r="AL211" s="80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1:31" ht="13.5">
      <c r="A212" s="42">
        <v>141</v>
      </c>
      <c r="B212" s="41">
        <v>0</v>
      </c>
      <c r="C212" s="41"/>
      <c r="D212" s="90">
        <v>514</v>
      </c>
      <c r="E212" s="41">
        <v>62</v>
      </c>
      <c r="F212" s="116" t="s">
        <v>337</v>
      </c>
      <c r="G212" s="91" t="s">
        <v>174</v>
      </c>
      <c r="H212" s="41">
        <v>2</v>
      </c>
      <c r="I212" s="41">
        <v>22.5</v>
      </c>
      <c r="J212" s="42" t="s">
        <v>324</v>
      </c>
      <c r="K212" s="42" t="s">
        <v>324</v>
      </c>
      <c r="L212" s="42" t="s">
        <v>324</v>
      </c>
      <c r="M212" s="42" t="s">
        <v>324</v>
      </c>
      <c r="N212" s="42" t="s">
        <v>324</v>
      </c>
      <c r="O212" s="42" t="s">
        <v>324</v>
      </c>
      <c r="P212" s="42" t="s">
        <v>324</v>
      </c>
      <c r="Q212" s="42" t="s">
        <v>324</v>
      </c>
      <c r="R212" s="42">
        <v>2</v>
      </c>
      <c r="S212" s="42">
        <v>22.5</v>
      </c>
      <c r="T212" s="42" t="s">
        <v>324</v>
      </c>
      <c r="U212" s="42" t="s">
        <v>324</v>
      </c>
      <c r="V212" s="42" t="s">
        <v>324</v>
      </c>
      <c r="W212" s="42" t="s">
        <v>324</v>
      </c>
      <c r="X212" s="42" t="s">
        <v>324</v>
      </c>
      <c r="Y212" s="42" t="s">
        <v>324</v>
      </c>
      <c r="Z212" s="42" t="s">
        <v>324</v>
      </c>
      <c r="AA212" s="42" t="s">
        <v>324</v>
      </c>
      <c r="AB212" s="40"/>
      <c r="AC212" s="40"/>
      <c r="AD212" s="40"/>
      <c r="AE212" s="40"/>
    </row>
    <row r="213" spans="1:31" ht="13.5">
      <c r="A213" s="42">
        <v>141</v>
      </c>
      <c r="B213" s="41">
        <v>0</v>
      </c>
      <c r="C213" s="41"/>
      <c r="D213" s="90">
        <v>631</v>
      </c>
      <c r="E213" s="41">
        <v>77</v>
      </c>
      <c r="F213" s="116" t="s">
        <v>337</v>
      </c>
      <c r="G213" s="91" t="s">
        <v>186</v>
      </c>
      <c r="H213" s="41">
        <v>2</v>
      </c>
      <c r="I213" s="41">
        <v>22.5</v>
      </c>
      <c r="J213" s="42" t="s">
        <v>324</v>
      </c>
      <c r="K213" s="42" t="s">
        <v>324</v>
      </c>
      <c r="L213" s="42" t="s">
        <v>324</v>
      </c>
      <c r="M213" s="42" t="s">
        <v>324</v>
      </c>
      <c r="N213" s="42" t="s">
        <v>324</v>
      </c>
      <c r="O213" s="42" t="s">
        <v>324</v>
      </c>
      <c r="P213" s="42" t="s">
        <v>324</v>
      </c>
      <c r="Q213" s="42" t="s">
        <v>324</v>
      </c>
      <c r="R213" s="42" t="s">
        <v>324</v>
      </c>
      <c r="S213" s="42" t="s">
        <v>324</v>
      </c>
      <c r="T213" s="42" t="s">
        <v>324</v>
      </c>
      <c r="U213" s="42" t="s">
        <v>324</v>
      </c>
      <c r="V213" s="42">
        <v>2</v>
      </c>
      <c r="W213" s="42">
        <v>22.5</v>
      </c>
      <c r="X213" s="42" t="s">
        <v>324</v>
      </c>
      <c r="Y213" s="42" t="s">
        <v>324</v>
      </c>
      <c r="Z213" s="42" t="s">
        <v>324</v>
      </c>
      <c r="AA213" s="42" t="s">
        <v>324</v>
      </c>
      <c r="AB213" s="40"/>
      <c r="AC213" s="40"/>
      <c r="AD213" s="40"/>
      <c r="AE213" s="40"/>
    </row>
    <row r="214" spans="1:60" s="13" customFormat="1" ht="13.5">
      <c r="A214" s="42">
        <v>142</v>
      </c>
      <c r="B214" s="41">
        <v>1</v>
      </c>
      <c r="C214" s="41"/>
      <c r="D214" s="90">
        <v>115</v>
      </c>
      <c r="E214" s="41">
        <v>6</v>
      </c>
      <c r="F214" s="115" t="s">
        <v>320</v>
      </c>
      <c r="G214" s="91" t="s">
        <v>126</v>
      </c>
      <c r="H214" s="41">
        <v>1</v>
      </c>
      <c r="I214" s="41">
        <v>22.5</v>
      </c>
      <c r="J214" s="42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>
        <v>1</v>
      </c>
      <c r="AC214" s="40">
        <v>22.5</v>
      </c>
      <c r="AD214" s="40"/>
      <c r="AE214" s="40"/>
      <c r="AF214" s="12"/>
      <c r="AG214" s="289"/>
      <c r="AH214" s="80"/>
      <c r="AI214" s="12"/>
      <c r="AJ214" s="12"/>
      <c r="AK214" s="12"/>
      <c r="AL214" s="80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</row>
    <row r="215" spans="1:60" s="13" customFormat="1" ht="13.5">
      <c r="A215" s="42">
        <v>142</v>
      </c>
      <c r="B215" s="41">
        <v>0</v>
      </c>
      <c r="C215" s="41"/>
      <c r="D215" s="90">
        <v>233</v>
      </c>
      <c r="E215" s="41">
        <v>16</v>
      </c>
      <c r="F215" s="115" t="s">
        <v>320</v>
      </c>
      <c r="G215" s="91" t="s">
        <v>135</v>
      </c>
      <c r="H215" s="41">
        <v>2</v>
      </c>
      <c r="I215" s="41">
        <v>22.5</v>
      </c>
      <c r="J215" s="42" t="s">
        <v>324</v>
      </c>
      <c r="K215" s="42" t="s">
        <v>324</v>
      </c>
      <c r="L215" s="42">
        <v>2</v>
      </c>
      <c r="M215" s="42">
        <v>22.5</v>
      </c>
      <c r="N215" s="42" t="s">
        <v>324</v>
      </c>
      <c r="O215" s="42" t="s">
        <v>324</v>
      </c>
      <c r="P215" s="42" t="s">
        <v>324</v>
      </c>
      <c r="Q215" s="42" t="s">
        <v>324</v>
      </c>
      <c r="R215" s="42" t="s">
        <v>324</v>
      </c>
      <c r="S215" s="42" t="s">
        <v>324</v>
      </c>
      <c r="T215" s="42" t="s">
        <v>324</v>
      </c>
      <c r="U215" s="42" t="s">
        <v>324</v>
      </c>
      <c r="V215" s="42" t="s">
        <v>324</v>
      </c>
      <c r="W215" s="42" t="s">
        <v>324</v>
      </c>
      <c r="X215" s="42" t="s">
        <v>324</v>
      </c>
      <c r="Y215" s="42" t="s">
        <v>324</v>
      </c>
      <c r="Z215" s="42" t="s">
        <v>324</v>
      </c>
      <c r="AA215" s="42" t="s">
        <v>324</v>
      </c>
      <c r="AB215" s="40"/>
      <c r="AC215" s="40"/>
      <c r="AD215" s="40"/>
      <c r="AE215" s="40"/>
      <c r="AF215" s="12"/>
      <c r="AG215" s="289"/>
      <c r="AH215" s="80"/>
      <c r="AI215" s="12"/>
      <c r="AJ215" s="12"/>
      <c r="AK215" s="12"/>
      <c r="AL215" s="80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</row>
    <row r="216" spans="1:60" s="13" customFormat="1" ht="13.5">
      <c r="A216" s="42">
        <v>142</v>
      </c>
      <c r="B216" s="41">
        <v>1</v>
      </c>
      <c r="C216" s="41"/>
      <c r="D216" s="90">
        <v>403</v>
      </c>
      <c r="E216" s="41">
        <v>45</v>
      </c>
      <c r="F216" s="115" t="s">
        <v>320</v>
      </c>
      <c r="G216" s="91" t="s">
        <v>158</v>
      </c>
      <c r="H216" s="41">
        <v>2</v>
      </c>
      <c r="I216" s="41">
        <v>22.5</v>
      </c>
      <c r="J216" s="42" t="s">
        <v>324</v>
      </c>
      <c r="K216" s="42" t="s">
        <v>324</v>
      </c>
      <c r="L216" s="42" t="s">
        <v>324</v>
      </c>
      <c r="M216" s="42" t="s">
        <v>324</v>
      </c>
      <c r="N216" s="42" t="s">
        <v>324</v>
      </c>
      <c r="O216" s="42" t="s">
        <v>324</v>
      </c>
      <c r="P216" s="42">
        <v>2</v>
      </c>
      <c r="Q216" s="42">
        <v>22.5</v>
      </c>
      <c r="R216" s="42" t="s">
        <v>324</v>
      </c>
      <c r="S216" s="42" t="s">
        <v>324</v>
      </c>
      <c r="T216" s="42" t="s">
        <v>324</v>
      </c>
      <c r="U216" s="42" t="s">
        <v>324</v>
      </c>
      <c r="V216" s="42" t="s">
        <v>324</v>
      </c>
      <c r="W216" s="42" t="s">
        <v>324</v>
      </c>
      <c r="X216" s="42" t="s">
        <v>324</v>
      </c>
      <c r="Y216" s="42" t="s">
        <v>324</v>
      </c>
      <c r="Z216" s="42" t="s">
        <v>324</v>
      </c>
      <c r="AA216" s="42" t="s">
        <v>324</v>
      </c>
      <c r="AB216" s="40"/>
      <c r="AC216" s="40"/>
      <c r="AD216" s="40"/>
      <c r="AE216" s="40"/>
      <c r="AF216" s="12"/>
      <c r="AG216" s="289"/>
      <c r="AH216" s="80"/>
      <c r="AI216" s="12"/>
      <c r="AJ216" s="12"/>
      <c r="AK216" s="12"/>
      <c r="AL216" s="80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</row>
    <row r="217" spans="1:60" s="13" customFormat="1" ht="13.5">
      <c r="A217" s="42">
        <v>151</v>
      </c>
      <c r="B217" s="41">
        <v>1</v>
      </c>
      <c r="C217" s="41"/>
      <c r="D217" s="90">
        <v>241</v>
      </c>
      <c r="E217" s="41">
        <v>20</v>
      </c>
      <c r="F217" s="116" t="s">
        <v>330</v>
      </c>
      <c r="G217" s="91" t="s">
        <v>138</v>
      </c>
      <c r="H217" s="41">
        <v>2</v>
      </c>
      <c r="I217" s="41">
        <v>22.5</v>
      </c>
      <c r="J217" s="42">
        <v>2</v>
      </c>
      <c r="K217" s="42">
        <v>22.5</v>
      </c>
      <c r="L217" s="42" t="s">
        <v>324</v>
      </c>
      <c r="M217" s="42" t="s">
        <v>324</v>
      </c>
      <c r="N217" s="42" t="s">
        <v>324</v>
      </c>
      <c r="O217" s="42" t="s">
        <v>324</v>
      </c>
      <c r="P217" s="42" t="s">
        <v>324</v>
      </c>
      <c r="Q217" s="42" t="s">
        <v>324</v>
      </c>
      <c r="R217" s="42" t="s">
        <v>324</v>
      </c>
      <c r="S217" s="42" t="s">
        <v>324</v>
      </c>
      <c r="T217" s="42" t="s">
        <v>324</v>
      </c>
      <c r="U217" s="42" t="s">
        <v>324</v>
      </c>
      <c r="V217" s="42" t="s">
        <v>324</v>
      </c>
      <c r="W217" s="42" t="s">
        <v>324</v>
      </c>
      <c r="X217" s="42" t="s">
        <v>324</v>
      </c>
      <c r="Y217" s="42" t="s">
        <v>324</v>
      </c>
      <c r="Z217" s="42" t="s">
        <v>324</v>
      </c>
      <c r="AA217" s="42" t="s">
        <v>324</v>
      </c>
      <c r="AB217" s="40"/>
      <c r="AC217" s="40"/>
      <c r="AD217" s="40"/>
      <c r="AE217" s="40"/>
      <c r="AF217" s="12"/>
      <c r="AG217" s="289"/>
      <c r="AH217" s="80"/>
      <c r="AI217" s="12"/>
      <c r="AJ217" s="12"/>
      <c r="AK217" s="12"/>
      <c r="AL217" s="80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</row>
    <row r="218" spans="1:60" s="13" customFormat="1" ht="13.5">
      <c r="A218" s="42">
        <v>151</v>
      </c>
      <c r="B218" s="41">
        <v>1</v>
      </c>
      <c r="C218" s="41"/>
      <c r="D218" s="90">
        <v>261</v>
      </c>
      <c r="E218" s="41">
        <v>23</v>
      </c>
      <c r="F218" s="116" t="s">
        <v>330</v>
      </c>
      <c r="G218" s="91" t="s">
        <v>333</v>
      </c>
      <c r="H218" s="41">
        <v>2</v>
      </c>
      <c r="I218" s="41">
        <v>22.5</v>
      </c>
      <c r="J218" s="42" t="s">
        <v>324</v>
      </c>
      <c r="K218" s="42" t="s">
        <v>324</v>
      </c>
      <c r="L218" s="42" t="s">
        <v>324</v>
      </c>
      <c r="M218" s="42" t="s">
        <v>324</v>
      </c>
      <c r="N218" s="42" t="s">
        <v>324</v>
      </c>
      <c r="O218" s="42" t="s">
        <v>324</v>
      </c>
      <c r="P218" s="42" t="s">
        <v>324</v>
      </c>
      <c r="Q218" s="42" t="s">
        <v>324</v>
      </c>
      <c r="R218" s="42" t="s">
        <v>324</v>
      </c>
      <c r="S218" s="42" t="s">
        <v>324</v>
      </c>
      <c r="T218" s="42" t="s">
        <v>324</v>
      </c>
      <c r="U218" s="42" t="s">
        <v>324</v>
      </c>
      <c r="V218" s="42" t="s">
        <v>324</v>
      </c>
      <c r="W218" s="42" t="s">
        <v>324</v>
      </c>
      <c r="X218" s="42">
        <v>2</v>
      </c>
      <c r="Y218" s="42">
        <v>22.5</v>
      </c>
      <c r="Z218" s="42" t="s">
        <v>324</v>
      </c>
      <c r="AA218" s="42" t="s">
        <v>324</v>
      </c>
      <c r="AB218" s="40"/>
      <c r="AC218" s="40"/>
      <c r="AD218" s="40"/>
      <c r="AE218" s="40"/>
      <c r="AF218" s="12"/>
      <c r="AG218" s="289"/>
      <c r="AH218" s="80"/>
      <c r="AI218" s="12"/>
      <c r="AJ218" s="12"/>
      <c r="AK218" s="12"/>
      <c r="AL218" s="80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</row>
    <row r="219" spans="1:60" s="13" customFormat="1" ht="13.5">
      <c r="A219" s="42">
        <v>151</v>
      </c>
      <c r="B219" s="41">
        <v>0</v>
      </c>
      <c r="C219" s="41"/>
      <c r="D219" s="90">
        <v>412</v>
      </c>
      <c r="E219" s="41">
        <v>48</v>
      </c>
      <c r="F219" s="116" t="s">
        <v>330</v>
      </c>
      <c r="G219" s="91" t="s">
        <v>161</v>
      </c>
      <c r="H219" s="41">
        <v>2</v>
      </c>
      <c r="I219" s="41">
        <v>22.5</v>
      </c>
      <c r="J219" s="42" t="s">
        <v>324</v>
      </c>
      <c r="K219" s="42" t="s">
        <v>324</v>
      </c>
      <c r="L219" s="42" t="s">
        <v>324</v>
      </c>
      <c r="M219" s="42" t="s">
        <v>324</v>
      </c>
      <c r="N219" s="42" t="s">
        <v>324</v>
      </c>
      <c r="O219" s="42" t="s">
        <v>324</v>
      </c>
      <c r="P219" s="42" t="s">
        <v>324</v>
      </c>
      <c r="Q219" s="42" t="s">
        <v>324</v>
      </c>
      <c r="R219" s="42">
        <v>2</v>
      </c>
      <c r="S219" s="42">
        <v>22.5</v>
      </c>
      <c r="T219" s="42" t="s">
        <v>324</v>
      </c>
      <c r="U219" s="42" t="s">
        <v>324</v>
      </c>
      <c r="V219" s="42" t="s">
        <v>324</v>
      </c>
      <c r="W219" s="42" t="s">
        <v>324</v>
      </c>
      <c r="X219" s="42" t="s">
        <v>324</v>
      </c>
      <c r="Y219" s="42" t="s">
        <v>324</v>
      </c>
      <c r="Z219" s="42" t="s">
        <v>324</v>
      </c>
      <c r="AA219" s="42" t="s">
        <v>324</v>
      </c>
      <c r="AB219" s="40"/>
      <c r="AC219" s="40"/>
      <c r="AD219" s="40"/>
      <c r="AE219" s="40"/>
      <c r="AF219" s="12"/>
      <c r="AG219" s="289"/>
      <c r="AH219" s="80"/>
      <c r="AI219" s="12"/>
      <c r="AJ219" s="12"/>
      <c r="AK219" s="12"/>
      <c r="AL219" s="80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</row>
    <row r="220" spans="1:60" s="13" customFormat="1" ht="13.5">
      <c r="A220" s="42">
        <v>152</v>
      </c>
      <c r="B220" s="41">
        <v>1</v>
      </c>
      <c r="C220" s="41"/>
      <c r="D220" s="90">
        <v>113</v>
      </c>
      <c r="E220" s="41">
        <v>4</v>
      </c>
      <c r="F220" s="115" t="s">
        <v>318</v>
      </c>
      <c r="G220" s="91" t="s">
        <v>124</v>
      </c>
      <c r="H220" s="41">
        <v>1</v>
      </c>
      <c r="I220" s="41">
        <v>22.5</v>
      </c>
      <c r="J220" s="42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>
        <v>1</v>
      </c>
      <c r="AC220" s="40">
        <v>22.5</v>
      </c>
      <c r="AD220" s="40"/>
      <c r="AE220" s="40"/>
      <c r="AF220" s="12"/>
      <c r="AG220" s="289"/>
      <c r="AH220" s="80"/>
      <c r="AI220" s="12"/>
      <c r="AJ220" s="12"/>
      <c r="AK220" s="12"/>
      <c r="AL220" s="80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</row>
    <row r="221" spans="1:60" s="13" customFormat="1" ht="13.5">
      <c r="A221" s="42">
        <v>152</v>
      </c>
      <c r="B221" s="41">
        <v>0</v>
      </c>
      <c r="C221" s="41"/>
      <c r="D221" s="90">
        <v>541</v>
      </c>
      <c r="E221" s="41">
        <v>66</v>
      </c>
      <c r="F221" s="115" t="s">
        <v>318</v>
      </c>
      <c r="G221" s="91" t="s">
        <v>176</v>
      </c>
      <c r="H221" s="41">
        <v>2</v>
      </c>
      <c r="I221" s="41">
        <v>22.5</v>
      </c>
      <c r="J221" s="42" t="s">
        <v>324</v>
      </c>
      <c r="K221" s="42" t="s">
        <v>324</v>
      </c>
      <c r="L221" s="42" t="s">
        <v>324</v>
      </c>
      <c r="M221" s="42" t="s">
        <v>324</v>
      </c>
      <c r="N221" s="42" t="s">
        <v>324</v>
      </c>
      <c r="O221" s="42" t="s">
        <v>324</v>
      </c>
      <c r="P221" s="42" t="s">
        <v>324</v>
      </c>
      <c r="Q221" s="42" t="s">
        <v>324</v>
      </c>
      <c r="R221" s="42" t="s">
        <v>324</v>
      </c>
      <c r="S221" s="42" t="s">
        <v>324</v>
      </c>
      <c r="T221" s="42" t="s">
        <v>324</v>
      </c>
      <c r="U221" s="42" t="s">
        <v>324</v>
      </c>
      <c r="V221" s="42">
        <v>2</v>
      </c>
      <c r="W221" s="42">
        <v>22.5</v>
      </c>
      <c r="X221" s="42" t="s">
        <v>324</v>
      </c>
      <c r="Y221" s="42" t="s">
        <v>324</v>
      </c>
      <c r="Z221" s="42" t="s">
        <v>324</v>
      </c>
      <c r="AA221" s="42" t="s">
        <v>324</v>
      </c>
      <c r="AB221" s="40"/>
      <c r="AC221" s="40"/>
      <c r="AD221" s="40"/>
      <c r="AE221" s="40"/>
      <c r="AF221" s="12"/>
      <c r="AG221" s="289"/>
      <c r="AH221" s="80"/>
      <c r="AI221" s="12"/>
      <c r="AJ221" s="12"/>
      <c r="AK221" s="12"/>
      <c r="AL221" s="80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</row>
    <row r="222" spans="1:31" ht="13.5">
      <c r="A222" s="42">
        <v>152</v>
      </c>
      <c r="B222" s="41">
        <v>0</v>
      </c>
      <c r="C222" s="41"/>
      <c r="D222" s="90">
        <v>602</v>
      </c>
      <c r="E222" s="41">
        <v>71</v>
      </c>
      <c r="F222" s="115" t="s">
        <v>318</v>
      </c>
      <c r="G222" s="91" t="s">
        <v>180</v>
      </c>
      <c r="H222" s="41">
        <v>2</v>
      </c>
      <c r="I222" s="41">
        <v>22.5</v>
      </c>
      <c r="J222" s="42" t="s">
        <v>324</v>
      </c>
      <c r="K222" s="42" t="s">
        <v>324</v>
      </c>
      <c r="L222" s="42" t="s">
        <v>324</v>
      </c>
      <c r="M222" s="42" t="s">
        <v>324</v>
      </c>
      <c r="N222" s="42" t="s">
        <v>324</v>
      </c>
      <c r="O222" s="42" t="s">
        <v>324</v>
      </c>
      <c r="P222" s="42">
        <v>2</v>
      </c>
      <c r="Q222" s="42">
        <v>22.5</v>
      </c>
      <c r="R222" s="42" t="s">
        <v>324</v>
      </c>
      <c r="S222" s="42" t="s">
        <v>324</v>
      </c>
      <c r="T222" s="42" t="s">
        <v>324</v>
      </c>
      <c r="U222" s="42" t="s">
        <v>324</v>
      </c>
      <c r="V222" s="42" t="s">
        <v>324</v>
      </c>
      <c r="W222" s="42" t="s">
        <v>324</v>
      </c>
      <c r="X222" s="42" t="s">
        <v>324</v>
      </c>
      <c r="Y222" s="42" t="s">
        <v>324</v>
      </c>
      <c r="Z222" s="42" t="s">
        <v>324</v>
      </c>
      <c r="AA222" s="42" t="s">
        <v>324</v>
      </c>
      <c r="AB222" s="40"/>
      <c r="AC222" s="40"/>
      <c r="AD222" s="40"/>
      <c r="AE222" s="40"/>
    </row>
    <row r="223" spans="1:60" s="13" customFormat="1" ht="13.5">
      <c r="A223" s="42">
        <v>211</v>
      </c>
      <c r="B223" s="41">
        <v>1</v>
      </c>
      <c r="C223" s="41"/>
      <c r="D223" s="90">
        <v>117</v>
      </c>
      <c r="E223" s="41">
        <v>8</v>
      </c>
      <c r="F223" s="116" t="s">
        <v>322</v>
      </c>
      <c r="G223" s="91" t="s">
        <v>128</v>
      </c>
      <c r="H223" s="41">
        <v>1</v>
      </c>
      <c r="I223" s="41">
        <v>22.5</v>
      </c>
      <c r="J223" s="41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>
        <v>1</v>
      </c>
      <c r="AC223" s="40">
        <v>22.5</v>
      </c>
      <c r="AD223" s="40"/>
      <c r="AE223" s="40"/>
      <c r="AF223" s="12"/>
      <c r="AG223" s="289"/>
      <c r="AH223" s="80"/>
      <c r="AI223" s="12"/>
      <c r="AJ223" s="12"/>
      <c r="AK223" s="12"/>
      <c r="AL223" s="80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</row>
    <row r="224" spans="1:31" ht="13.5">
      <c r="A224" s="42">
        <v>211</v>
      </c>
      <c r="B224" s="41">
        <v>0</v>
      </c>
      <c r="C224" s="41"/>
      <c r="D224" s="90">
        <v>323</v>
      </c>
      <c r="E224" s="41">
        <v>36</v>
      </c>
      <c r="F224" s="116" t="s">
        <v>322</v>
      </c>
      <c r="G224" s="91" t="s">
        <v>151</v>
      </c>
      <c r="H224" s="41">
        <v>2</v>
      </c>
      <c r="I224" s="41">
        <v>22.5</v>
      </c>
      <c r="J224" s="42" t="s">
        <v>324</v>
      </c>
      <c r="K224" s="42" t="s">
        <v>324</v>
      </c>
      <c r="L224" s="42" t="s">
        <v>324</v>
      </c>
      <c r="M224" s="42" t="s">
        <v>324</v>
      </c>
      <c r="N224" s="42" t="s">
        <v>324</v>
      </c>
      <c r="O224" s="42" t="s">
        <v>324</v>
      </c>
      <c r="P224" s="42" t="s">
        <v>324</v>
      </c>
      <c r="Q224" s="42" t="s">
        <v>324</v>
      </c>
      <c r="R224" s="42" t="s">
        <v>324</v>
      </c>
      <c r="S224" s="42" t="s">
        <v>324</v>
      </c>
      <c r="T224" s="42">
        <v>2</v>
      </c>
      <c r="U224" s="42">
        <v>22.5</v>
      </c>
      <c r="V224" s="42" t="s">
        <v>324</v>
      </c>
      <c r="W224" s="42" t="s">
        <v>324</v>
      </c>
      <c r="X224" s="42" t="s">
        <v>324</v>
      </c>
      <c r="Y224" s="42" t="s">
        <v>324</v>
      </c>
      <c r="Z224" s="42" t="s">
        <v>324</v>
      </c>
      <c r="AA224" s="42" t="s">
        <v>324</v>
      </c>
      <c r="AB224" s="40"/>
      <c r="AC224" s="40"/>
      <c r="AD224" s="40"/>
      <c r="AE224" s="40"/>
    </row>
    <row r="225" spans="1:31" ht="13.5">
      <c r="A225" s="42">
        <v>212</v>
      </c>
      <c r="B225" s="41">
        <v>1</v>
      </c>
      <c r="C225" s="41"/>
      <c r="D225" s="90">
        <v>112</v>
      </c>
      <c r="E225" s="41">
        <v>3</v>
      </c>
      <c r="F225" s="115" t="s">
        <v>316</v>
      </c>
      <c r="G225" s="91" t="s">
        <v>317</v>
      </c>
      <c r="H225" s="41">
        <v>1</v>
      </c>
      <c r="I225" s="41">
        <v>22.5</v>
      </c>
      <c r="J225" s="42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>
        <v>1</v>
      </c>
      <c r="AC225" s="40">
        <v>22.5</v>
      </c>
      <c r="AD225" s="40"/>
      <c r="AE225" s="40"/>
    </row>
    <row r="226" spans="1:60" s="13" customFormat="1" ht="13.5">
      <c r="A226" s="42">
        <v>212</v>
      </c>
      <c r="B226" s="41">
        <v>0</v>
      </c>
      <c r="C226" s="41"/>
      <c r="D226" s="90">
        <v>517</v>
      </c>
      <c r="E226" s="41">
        <v>65</v>
      </c>
      <c r="F226" s="115" t="s">
        <v>316</v>
      </c>
      <c r="G226" s="91" t="s">
        <v>162</v>
      </c>
      <c r="H226" s="41">
        <v>2</v>
      </c>
      <c r="I226" s="41">
        <v>22.5</v>
      </c>
      <c r="J226" s="42" t="s">
        <v>324</v>
      </c>
      <c r="K226" s="42" t="s">
        <v>324</v>
      </c>
      <c r="L226" s="42" t="s">
        <v>324</v>
      </c>
      <c r="M226" s="42" t="s">
        <v>324</v>
      </c>
      <c r="N226" s="42" t="s">
        <v>324</v>
      </c>
      <c r="O226" s="42" t="s">
        <v>324</v>
      </c>
      <c r="P226" s="42" t="s">
        <v>324</v>
      </c>
      <c r="Q226" s="42" t="s">
        <v>324</v>
      </c>
      <c r="R226" s="42">
        <v>2</v>
      </c>
      <c r="S226" s="42">
        <v>22.5</v>
      </c>
      <c r="T226" s="42" t="s">
        <v>324</v>
      </c>
      <c r="U226" s="42" t="s">
        <v>324</v>
      </c>
      <c r="V226" s="42" t="s">
        <v>324</v>
      </c>
      <c r="W226" s="42" t="s">
        <v>324</v>
      </c>
      <c r="X226" s="42" t="s">
        <v>324</v>
      </c>
      <c r="Y226" s="42" t="s">
        <v>324</v>
      </c>
      <c r="Z226" s="42" t="s">
        <v>324</v>
      </c>
      <c r="AA226" s="42" t="s">
        <v>324</v>
      </c>
      <c r="AB226" s="40"/>
      <c r="AC226" s="40"/>
      <c r="AD226" s="40"/>
      <c r="AE226" s="40"/>
      <c r="AF226" s="12"/>
      <c r="AG226" s="289"/>
      <c r="AH226" s="80"/>
      <c r="AI226" s="12"/>
      <c r="AJ226" s="12"/>
      <c r="AK226" s="12"/>
      <c r="AL226" s="80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</row>
    <row r="227" spans="1:60" s="13" customFormat="1" ht="13.5">
      <c r="A227" s="42">
        <v>221</v>
      </c>
      <c r="B227" s="41">
        <v>1</v>
      </c>
      <c r="C227" s="41"/>
      <c r="D227" s="90">
        <v>263</v>
      </c>
      <c r="E227" s="41">
        <v>25</v>
      </c>
      <c r="F227" s="116" t="s">
        <v>335</v>
      </c>
      <c r="G227" s="91" t="s">
        <v>142</v>
      </c>
      <c r="H227" s="41">
        <v>2</v>
      </c>
      <c r="I227" s="41">
        <v>22.5</v>
      </c>
      <c r="J227" s="42" t="s">
        <v>324</v>
      </c>
      <c r="K227" s="42" t="s">
        <v>324</v>
      </c>
      <c r="L227" s="42" t="s">
        <v>324</v>
      </c>
      <c r="M227" s="42" t="s">
        <v>324</v>
      </c>
      <c r="N227" s="42" t="s">
        <v>324</v>
      </c>
      <c r="O227" s="42" t="s">
        <v>324</v>
      </c>
      <c r="P227" s="42" t="s">
        <v>324</v>
      </c>
      <c r="Q227" s="42" t="s">
        <v>324</v>
      </c>
      <c r="R227" s="42" t="s">
        <v>324</v>
      </c>
      <c r="S227" s="42" t="s">
        <v>324</v>
      </c>
      <c r="T227" s="42" t="s">
        <v>324</v>
      </c>
      <c r="U227" s="42" t="s">
        <v>324</v>
      </c>
      <c r="V227" s="42" t="s">
        <v>324</v>
      </c>
      <c r="W227" s="42" t="s">
        <v>324</v>
      </c>
      <c r="X227" s="42">
        <v>2</v>
      </c>
      <c r="Y227" s="42">
        <v>22.5</v>
      </c>
      <c r="Z227" s="42" t="s">
        <v>324</v>
      </c>
      <c r="AA227" s="42" t="s">
        <v>324</v>
      </c>
      <c r="AB227" s="40"/>
      <c r="AC227" s="40"/>
      <c r="AD227" s="40"/>
      <c r="AE227" s="40"/>
      <c r="AF227" s="12"/>
      <c r="AG227" s="289"/>
      <c r="AH227" s="80"/>
      <c r="AI227" s="12"/>
      <c r="AJ227" s="12"/>
      <c r="AK227" s="12"/>
      <c r="AL227" s="80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</row>
    <row r="228" spans="1:60" s="13" customFormat="1" ht="13.5">
      <c r="A228" s="42">
        <v>221</v>
      </c>
      <c r="B228" s="41">
        <v>0</v>
      </c>
      <c r="C228" s="41"/>
      <c r="D228" s="90">
        <v>331</v>
      </c>
      <c r="E228" s="41">
        <v>37</v>
      </c>
      <c r="F228" s="116" t="s">
        <v>335</v>
      </c>
      <c r="G228" s="91" t="s">
        <v>152</v>
      </c>
      <c r="H228" s="41">
        <v>2</v>
      </c>
      <c r="I228" s="41">
        <v>22.5</v>
      </c>
      <c r="J228" s="42" t="s">
        <v>324</v>
      </c>
      <c r="K228" s="42" t="s">
        <v>324</v>
      </c>
      <c r="L228" s="42" t="s">
        <v>324</v>
      </c>
      <c r="M228" s="42" t="s">
        <v>324</v>
      </c>
      <c r="N228" s="42" t="s">
        <v>324</v>
      </c>
      <c r="O228" s="42" t="s">
        <v>324</v>
      </c>
      <c r="P228" s="42" t="s">
        <v>324</v>
      </c>
      <c r="Q228" s="42" t="s">
        <v>324</v>
      </c>
      <c r="R228" s="42" t="s">
        <v>324</v>
      </c>
      <c r="S228" s="42" t="s">
        <v>324</v>
      </c>
      <c r="T228" s="42" t="s">
        <v>324</v>
      </c>
      <c r="U228" s="42" t="s">
        <v>324</v>
      </c>
      <c r="V228" s="42">
        <v>2</v>
      </c>
      <c r="W228" s="42">
        <v>22.5</v>
      </c>
      <c r="X228" s="42" t="s">
        <v>324</v>
      </c>
      <c r="Y228" s="42" t="s">
        <v>324</v>
      </c>
      <c r="Z228" s="42" t="s">
        <v>324</v>
      </c>
      <c r="AA228" s="42" t="s">
        <v>324</v>
      </c>
      <c r="AB228" s="40"/>
      <c r="AC228" s="40"/>
      <c r="AD228" s="40"/>
      <c r="AE228" s="40"/>
      <c r="AF228" s="12"/>
      <c r="AG228" s="289"/>
      <c r="AH228" s="80"/>
      <c r="AI228" s="12"/>
      <c r="AJ228" s="12"/>
      <c r="AK228" s="12"/>
      <c r="AL228" s="80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</row>
    <row r="229" spans="1:31" ht="13.5">
      <c r="A229" s="42">
        <v>221</v>
      </c>
      <c r="B229" s="41">
        <v>0</v>
      </c>
      <c r="C229" s="41"/>
      <c r="D229" s="90">
        <v>601</v>
      </c>
      <c r="E229" s="41">
        <v>70</v>
      </c>
      <c r="F229" s="116" t="s">
        <v>335</v>
      </c>
      <c r="G229" s="91" t="s">
        <v>179</v>
      </c>
      <c r="H229" s="41">
        <v>2</v>
      </c>
      <c r="I229" s="41">
        <v>22.5</v>
      </c>
      <c r="J229" s="42" t="s">
        <v>324</v>
      </c>
      <c r="K229" s="42" t="s">
        <v>324</v>
      </c>
      <c r="L229" s="42" t="s">
        <v>324</v>
      </c>
      <c r="M229" s="42" t="s">
        <v>324</v>
      </c>
      <c r="N229" s="42" t="s">
        <v>324</v>
      </c>
      <c r="O229" s="42" t="s">
        <v>324</v>
      </c>
      <c r="P229" s="42">
        <v>2</v>
      </c>
      <c r="Q229" s="42">
        <v>22.5</v>
      </c>
      <c r="R229" s="42" t="s">
        <v>324</v>
      </c>
      <c r="S229" s="42" t="s">
        <v>324</v>
      </c>
      <c r="T229" s="42" t="s">
        <v>324</v>
      </c>
      <c r="U229" s="42" t="s">
        <v>324</v>
      </c>
      <c r="V229" s="42" t="s">
        <v>324</v>
      </c>
      <c r="W229" s="42" t="s">
        <v>324</v>
      </c>
      <c r="X229" s="42" t="s">
        <v>324</v>
      </c>
      <c r="Y229" s="42" t="s">
        <v>324</v>
      </c>
      <c r="Z229" s="42" t="s">
        <v>324</v>
      </c>
      <c r="AA229" s="42" t="s">
        <v>324</v>
      </c>
      <c r="AB229" s="40"/>
      <c r="AC229" s="40"/>
      <c r="AD229" s="40"/>
      <c r="AE229" s="40"/>
    </row>
    <row r="230" spans="1:60" s="13" customFormat="1" ht="13.5">
      <c r="A230" s="42">
        <v>222</v>
      </c>
      <c r="B230" s="41">
        <v>1</v>
      </c>
      <c r="C230" s="41"/>
      <c r="D230" s="90">
        <v>236</v>
      </c>
      <c r="E230" s="41">
        <v>19</v>
      </c>
      <c r="F230" s="115" t="s">
        <v>329</v>
      </c>
      <c r="G230" s="91" t="s">
        <v>137</v>
      </c>
      <c r="H230" s="41">
        <v>2</v>
      </c>
      <c r="I230" s="41">
        <v>22.5</v>
      </c>
      <c r="J230" s="42" t="s">
        <v>324</v>
      </c>
      <c r="K230" s="42" t="s">
        <v>324</v>
      </c>
      <c r="L230" s="42">
        <v>2</v>
      </c>
      <c r="M230" s="42">
        <v>22.5</v>
      </c>
      <c r="N230" s="42" t="s">
        <v>324</v>
      </c>
      <c r="O230" s="42" t="s">
        <v>324</v>
      </c>
      <c r="P230" s="42" t="s">
        <v>324</v>
      </c>
      <c r="Q230" s="42" t="s">
        <v>324</v>
      </c>
      <c r="R230" s="42" t="s">
        <v>324</v>
      </c>
      <c r="S230" s="42" t="s">
        <v>324</v>
      </c>
      <c r="T230" s="42" t="s">
        <v>324</v>
      </c>
      <c r="U230" s="42" t="s">
        <v>324</v>
      </c>
      <c r="V230" s="42" t="s">
        <v>324</v>
      </c>
      <c r="W230" s="42" t="s">
        <v>324</v>
      </c>
      <c r="X230" s="42" t="s">
        <v>324</v>
      </c>
      <c r="Y230" s="42" t="s">
        <v>324</v>
      </c>
      <c r="Z230" s="42" t="s">
        <v>324</v>
      </c>
      <c r="AA230" s="42" t="s">
        <v>324</v>
      </c>
      <c r="AB230" s="40"/>
      <c r="AC230" s="40"/>
      <c r="AD230" s="40"/>
      <c r="AE230" s="40"/>
      <c r="AF230" s="12"/>
      <c r="AG230" s="289"/>
      <c r="AH230" s="80"/>
      <c r="AI230" s="12"/>
      <c r="AJ230" s="12"/>
      <c r="AK230" s="12"/>
      <c r="AL230" s="80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</row>
    <row r="231" spans="1:60" s="13" customFormat="1" ht="13.5">
      <c r="A231" s="42">
        <v>222</v>
      </c>
      <c r="B231" s="41">
        <v>1</v>
      </c>
      <c r="C231" s="41"/>
      <c r="D231" s="90">
        <v>421</v>
      </c>
      <c r="E231" s="41">
        <v>52</v>
      </c>
      <c r="F231" s="115" t="s">
        <v>329</v>
      </c>
      <c r="G231" s="91" t="s">
        <v>357</v>
      </c>
      <c r="H231" s="41">
        <v>2</v>
      </c>
      <c r="I231" s="41">
        <v>22.5</v>
      </c>
      <c r="J231" s="42" t="s">
        <v>324</v>
      </c>
      <c r="K231" s="42" t="s">
        <v>324</v>
      </c>
      <c r="L231" s="42" t="s">
        <v>324</v>
      </c>
      <c r="M231" s="42" t="s">
        <v>324</v>
      </c>
      <c r="N231" s="42" t="s">
        <v>324</v>
      </c>
      <c r="O231" s="42" t="s">
        <v>324</v>
      </c>
      <c r="P231" s="42" t="s">
        <v>324</v>
      </c>
      <c r="Q231" s="42" t="s">
        <v>324</v>
      </c>
      <c r="R231" s="42" t="s">
        <v>324</v>
      </c>
      <c r="S231" s="42" t="s">
        <v>324</v>
      </c>
      <c r="T231" s="42">
        <v>2</v>
      </c>
      <c r="U231" s="42">
        <v>22.5</v>
      </c>
      <c r="V231" s="42" t="s">
        <v>324</v>
      </c>
      <c r="W231" s="42" t="s">
        <v>324</v>
      </c>
      <c r="X231" s="42" t="s">
        <v>324</v>
      </c>
      <c r="Y231" s="42" t="s">
        <v>324</v>
      </c>
      <c r="Z231" s="42" t="s">
        <v>324</v>
      </c>
      <c r="AA231" s="42" t="s">
        <v>324</v>
      </c>
      <c r="AB231" s="40"/>
      <c r="AC231" s="40"/>
      <c r="AD231" s="40"/>
      <c r="AE231" s="40"/>
      <c r="AF231" s="12"/>
      <c r="AG231" s="289"/>
      <c r="AH231" s="80"/>
      <c r="AI231" s="12"/>
      <c r="AJ231" s="12"/>
      <c r="AK231" s="12"/>
      <c r="AL231" s="80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</row>
    <row r="232" spans="1:31" ht="13.5">
      <c r="A232" s="42">
        <v>222</v>
      </c>
      <c r="B232" s="41">
        <v>0</v>
      </c>
      <c r="C232" s="41"/>
      <c r="D232" s="90">
        <v>623</v>
      </c>
      <c r="E232" s="41">
        <v>74</v>
      </c>
      <c r="F232" s="115" t="s">
        <v>329</v>
      </c>
      <c r="G232" s="91" t="s">
        <v>183</v>
      </c>
      <c r="H232" s="41">
        <v>2</v>
      </c>
      <c r="I232" s="41">
        <v>22.5</v>
      </c>
      <c r="J232" s="42" t="s">
        <v>324</v>
      </c>
      <c r="K232" s="42" t="s">
        <v>324</v>
      </c>
      <c r="L232" s="42" t="s">
        <v>324</v>
      </c>
      <c r="M232" s="42" t="s">
        <v>324</v>
      </c>
      <c r="N232" s="42" t="s">
        <v>324</v>
      </c>
      <c r="O232" s="42" t="s">
        <v>324</v>
      </c>
      <c r="P232" s="42" t="s">
        <v>324</v>
      </c>
      <c r="Q232" s="42" t="s">
        <v>324</v>
      </c>
      <c r="R232" s="42" t="s">
        <v>324</v>
      </c>
      <c r="S232" s="42" t="s">
        <v>324</v>
      </c>
      <c r="T232" s="42">
        <v>2</v>
      </c>
      <c r="U232" s="42">
        <v>22.5</v>
      </c>
      <c r="V232" s="42" t="s">
        <v>324</v>
      </c>
      <c r="W232" s="42" t="s">
        <v>324</v>
      </c>
      <c r="X232" s="42" t="s">
        <v>324</v>
      </c>
      <c r="Y232" s="42" t="s">
        <v>324</v>
      </c>
      <c r="Z232" s="42" t="s">
        <v>324</v>
      </c>
      <c r="AA232" s="42" t="s">
        <v>324</v>
      </c>
      <c r="AB232" s="40"/>
      <c r="AC232" s="40"/>
      <c r="AD232" s="40"/>
      <c r="AE232" s="40"/>
    </row>
    <row r="233" spans="1:60" s="13" customFormat="1" ht="13.5">
      <c r="A233" s="42">
        <v>231</v>
      </c>
      <c r="B233" s="41">
        <v>1</v>
      </c>
      <c r="C233" s="41"/>
      <c r="D233" s="90">
        <v>101</v>
      </c>
      <c r="E233" s="41">
        <v>1</v>
      </c>
      <c r="F233" s="116" t="s">
        <v>313</v>
      </c>
      <c r="G233" s="91" t="s">
        <v>123</v>
      </c>
      <c r="H233" s="41">
        <v>2</v>
      </c>
      <c r="I233" s="41">
        <v>22.5</v>
      </c>
      <c r="J233" s="42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>
        <v>2</v>
      </c>
      <c r="AA233" s="40">
        <v>22.5</v>
      </c>
      <c r="AB233" s="40"/>
      <c r="AC233" s="40"/>
      <c r="AD233" s="40"/>
      <c r="AE233" s="40"/>
      <c r="AF233" s="12"/>
      <c r="AG233" s="289"/>
      <c r="AH233" s="80"/>
      <c r="AI233" s="12"/>
      <c r="AJ233" s="12"/>
      <c r="AK233" s="12"/>
      <c r="AL233" s="80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</row>
    <row r="234" spans="1:60" s="13" customFormat="1" ht="13.5">
      <c r="A234" s="42">
        <v>231</v>
      </c>
      <c r="B234" s="41">
        <v>0</v>
      </c>
      <c r="C234" s="41"/>
      <c r="D234" s="90">
        <v>231</v>
      </c>
      <c r="E234" s="41">
        <v>14</v>
      </c>
      <c r="F234" s="116" t="s">
        <v>313</v>
      </c>
      <c r="G234" s="91" t="s">
        <v>133</v>
      </c>
      <c r="H234" s="41">
        <v>2</v>
      </c>
      <c r="I234" s="41">
        <v>22.5</v>
      </c>
      <c r="J234" s="42" t="s">
        <v>324</v>
      </c>
      <c r="K234" s="42" t="s">
        <v>324</v>
      </c>
      <c r="L234" s="42">
        <v>2</v>
      </c>
      <c r="M234" s="42">
        <v>22.5</v>
      </c>
      <c r="N234" s="42" t="s">
        <v>324</v>
      </c>
      <c r="O234" s="42" t="s">
        <v>324</v>
      </c>
      <c r="P234" s="42" t="s">
        <v>324</v>
      </c>
      <c r="Q234" s="42" t="s">
        <v>324</v>
      </c>
      <c r="R234" s="42" t="s">
        <v>324</v>
      </c>
      <c r="S234" s="42" t="s">
        <v>324</v>
      </c>
      <c r="T234" s="42" t="s">
        <v>324</v>
      </c>
      <c r="U234" s="42" t="s">
        <v>324</v>
      </c>
      <c r="V234" s="42" t="s">
        <v>324</v>
      </c>
      <c r="W234" s="42" t="s">
        <v>324</v>
      </c>
      <c r="X234" s="42" t="s">
        <v>324</v>
      </c>
      <c r="Y234" s="42" t="s">
        <v>324</v>
      </c>
      <c r="Z234" s="42" t="s">
        <v>324</v>
      </c>
      <c r="AA234" s="42" t="s">
        <v>324</v>
      </c>
      <c r="AB234" s="40"/>
      <c r="AC234" s="40"/>
      <c r="AD234" s="40"/>
      <c r="AE234" s="40"/>
      <c r="AF234" s="12"/>
      <c r="AG234" s="289"/>
      <c r="AH234" s="80"/>
      <c r="AI234" s="12"/>
      <c r="AJ234" s="12"/>
      <c r="AK234" s="12"/>
      <c r="AL234" s="80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</row>
    <row r="235" spans="1:60" s="13" customFormat="1" ht="13.5">
      <c r="A235" s="42">
        <v>231</v>
      </c>
      <c r="B235" s="41">
        <v>0</v>
      </c>
      <c r="C235" s="41"/>
      <c r="D235" s="90">
        <v>301</v>
      </c>
      <c r="E235" s="41">
        <v>30</v>
      </c>
      <c r="F235" s="116" t="s">
        <v>313</v>
      </c>
      <c r="G235" s="91" t="s">
        <v>145</v>
      </c>
      <c r="H235" s="41">
        <v>2</v>
      </c>
      <c r="I235" s="41">
        <v>22.5</v>
      </c>
      <c r="J235" s="42" t="s">
        <v>324</v>
      </c>
      <c r="K235" s="42" t="s">
        <v>324</v>
      </c>
      <c r="L235" s="42" t="s">
        <v>324</v>
      </c>
      <c r="M235" s="42" t="s">
        <v>324</v>
      </c>
      <c r="N235" s="42" t="s">
        <v>324</v>
      </c>
      <c r="O235" s="42" t="s">
        <v>324</v>
      </c>
      <c r="P235" s="42">
        <v>2</v>
      </c>
      <c r="Q235" s="42">
        <v>22.5</v>
      </c>
      <c r="R235" s="42" t="s">
        <v>324</v>
      </c>
      <c r="S235" s="42" t="s">
        <v>324</v>
      </c>
      <c r="T235" s="42" t="s">
        <v>324</v>
      </c>
      <c r="U235" s="42" t="s">
        <v>324</v>
      </c>
      <c r="V235" s="42" t="s">
        <v>324</v>
      </c>
      <c r="W235" s="42" t="s">
        <v>324</v>
      </c>
      <c r="X235" s="42" t="s">
        <v>324</v>
      </c>
      <c r="Y235" s="42" t="s">
        <v>324</v>
      </c>
      <c r="Z235" s="42" t="s">
        <v>324</v>
      </c>
      <c r="AA235" s="42" t="s">
        <v>324</v>
      </c>
      <c r="AB235" s="40"/>
      <c r="AC235" s="40"/>
      <c r="AD235" s="40"/>
      <c r="AE235" s="40"/>
      <c r="AF235" s="12"/>
      <c r="AG235" s="289"/>
      <c r="AH235" s="80"/>
      <c r="AI235" s="12"/>
      <c r="AJ235" s="12"/>
      <c r="AK235" s="12"/>
      <c r="AL235" s="80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</row>
    <row r="236" spans="1:31" ht="13.5">
      <c r="A236" s="42">
        <v>231</v>
      </c>
      <c r="B236" s="41">
        <v>1</v>
      </c>
      <c r="C236" s="41"/>
      <c r="D236" s="90">
        <v>401</v>
      </c>
      <c r="E236" s="41">
        <v>43</v>
      </c>
      <c r="F236" s="116" t="s">
        <v>313</v>
      </c>
      <c r="G236" s="91" t="s">
        <v>156</v>
      </c>
      <c r="H236" s="41">
        <v>2</v>
      </c>
      <c r="I236" s="41">
        <v>22.5</v>
      </c>
      <c r="J236" s="42" t="s">
        <v>324</v>
      </c>
      <c r="K236" s="42" t="s">
        <v>324</v>
      </c>
      <c r="L236" s="42" t="s">
        <v>324</v>
      </c>
      <c r="M236" s="42" t="s">
        <v>324</v>
      </c>
      <c r="N236" s="42" t="s">
        <v>324</v>
      </c>
      <c r="O236" s="42" t="s">
        <v>324</v>
      </c>
      <c r="P236" s="42">
        <v>2</v>
      </c>
      <c r="Q236" s="42">
        <v>22.5</v>
      </c>
      <c r="R236" s="42" t="s">
        <v>324</v>
      </c>
      <c r="S236" s="42" t="s">
        <v>324</v>
      </c>
      <c r="T236" s="42" t="s">
        <v>324</v>
      </c>
      <c r="U236" s="42" t="s">
        <v>324</v>
      </c>
      <c r="V236" s="42" t="s">
        <v>324</v>
      </c>
      <c r="W236" s="42" t="s">
        <v>324</v>
      </c>
      <c r="X236" s="42" t="s">
        <v>324</v>
      </c>
      <c r="Y236" s="42" t="s">
        <v>324</v>
      </c>
      <c r="Z236" s="42" t="s">
        <v>324</v>
      </c>
      <c r="AA236" s="42" t="s">
        <v>324</v>
      </c>
      <c r="AB236" s="40"/>
      <c r="AC236" s="40"/>
      <c r="AD236" s="40"/>
      <c r="AE236" s="40"/>
    </row>
    <row r="237" spans="1:60" s="13" customFormat="1" ht="13.5">
      <c r="A237" s="42">
        <v>232</v>
      </c>
      <c r="B237" s="41">
        <v>0</v>
      </c>
      <c r="C237" s="41"/>
      <c r="D237" s="90">
        <v>118</v>
      </c>
      <c r="E237" s="41">
        <v>9</v>
      </c>
      <c r="F237" s="115" t="s">
        <v>323</v>
      </c>
      <c r="G237" s="91" t="s">
        <v>129</v>
      </c>
      <c r="H237" s="41">
        <v>1</v>
      </c>
      <c r="I237" s="41">
        <v>22.5</v>
      </c>
      <c r="J237" s="41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>
        <v>1</v>
      </c>
      <c r="AC237" s="40">
        <v>22.5</v>
      </c>
      <c r="AD237" s="40"/>
      <c r="AE237" s="40"/>
      <c r="AF237" s="12"/>
      <c r="AG237" s="289"/>
      <c r="AH237" s="80"/>
      <c r="AI237" s="12"/>
      <c r="AJ237" s="12"/>
      <c r="AK237" s="12"/>
      <c r="AL237" s="80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</row>
    <row r="238" spans="1:60" s="13" customFormat="1" ht="13.5">
      <c r="A238" s="42">
        <v>232</v>
      </c>
      <c r="B238" s="41">
        <v>0</v>
      </c>
      <c r="C238" s="41"/>
      <c r="D238" s="90">
        <v>304</v>
      </c>
      <c r="E238" s="41">
        <v>33</v>
      </c>
      <c r="F238" s="115" t="s">
        <v>323</v>
      </c>
      <c r="G238" s="91" t="s">
        <v>148</v>
      </c>
      <c r="H238" s="41">
        <v>2</v>
      </c>
      <c r="I238" s="41">
        <v>22.5</v>
      </c>
      <c r="J238" s="42" t="s">
        <v>324</v>
      </c>
      <c r="K238" s="42" t="s">
        <v>324</v>
      </c>
      <c r="L238" s="42" t="s">
        <v>324</v>
      </c>
      <c r="M238" s="42" t="s">
        <v>324</v>
      </c>
      <c r="N238" s="42" t="s">
        <v>324</v>
      </c>
      <c r="O238" s="42" t="s">
        <v>324</v>
      </c>
      <c r="P238" s="42">
        <v>2</v>
      </c>
      <c r="Q238" s="42">
        <v>22.5</v>
      </c>
      <c r="R238" s="42" t="s">
        <v>324</v>
      </c>
      <c r="S238" s="42" t="s">
        <v>324</v>
      </c>
      <c r="T238" s="42" t="s">
        <v>324</v>
      </c>
      <c r="U238" s="42" t="s">
        <v>324</v>
      </c>
      <c r="V238" s="42" t="s">
        <v>324</v>
      </c>
      <c r="W238" s="42" t="s">
        <v>324</v>
      </c>
      <c r="X238" s="42" t="s">
        <v>324</v>
      </c>
      <c r="Y238" s="42" t="s">
        <v>324</v>
      </c>
      <c r="Z238" s="42" t="s">
        <v>324</v>
      </c>
      <c r="AA238" s="42" t="s">
        <v>324</v>
      </c>
      <c r="AB238" s="40"/>
      <c r="AC238" s="40"/>
      <c r="AD238" s="40"/>
      <c r="AE238" s="40"/>
      <c r="AF238" s="12"/>
      <c r="AG238" s="289"/>
      <c r="AH238" s="80"/>
      <c r="AI238" s="12"/>
      <c r="AJ238" s="12"/>
      <c r="AK238" s="12"/>
      <c r="AL238" s="80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</row>
    <row r="239" spans="1:31" ht="13.5">
      <c r="A239" s="42">
        <v>232</v>
      </c>
      <c r="B239" s="41">
        <v>0</v>
      </c>
      <c r="C239" s="41"/>
      <c r="D239" s="90">
        <v>502</v>
      </c>
      <c r="E239" s="41">
        <v>57</v>
      </c>
      <c r="F239" s="115" t="s">
        <v>323</v>
      </c>
      <c r="G239" s="91" t="s">
        <v>168</v>
      </c>
      <c r="H239" s="41">
        <v>2</v>
      </c>
      <c r="I239" s="41">
        <v>22.5</v>
      </c>
      <c r="J239" s="42" t="s">
        <v>324</v>
      </c>
      <c r="K239" s="42" t="s">
        <v>324</v>
      </c>
      <c r="L239" s="42" t="s">
        <v>324</v>
      </c>
      <c r="M239" s="42" t="s">
        <v>324</v>
      </c>
      <c r="N239" s="42" t="s">
        <v>324</v>
      </c>
      <c r="O239" s="42" t="s">
        <v>324</v>
      </c>
      <c r="P239" s="42">
        <v>2</v>
      </c>
      <c r="Q239" s="42">
        <v>22.5</v>
      </c>
      <c r="R239" s="42" t="s">
        <v>324</v>
      </c>
      <c r="S239" s="42" t="s">
        <v>324</v>
      </c>
      <c r="T239" s="42" t="s">
        <v>324</v>
      </c>
      <c r="U239" s="42" t="s">
        <v>324</v>
      </c>
      <c r="V239" s="42" t="s">
        <v>324</v>
      </c>
      <c r="W239" s="42" t="s">
        <v>324</v>
      </c>
      <c r="X239" s="42" t="s">
        <v>324</v>
      </c>
      <c r="Y239" s="42" t="s">
        <v>324</v>
      </c>
      <c r="Z239" s="42" t="s">
        <v>324</v>
      </c>
      <c r="AA239" s="42" t="s">
        <v>324</v>
      </c>
      <c r="AB239" s="40"/>
      <c r="AC239" s="40"/>
      <c r="AD239" s="40"/>
      <c r="AE239" s="40"/>
    </row>
    <row r="240" spans="1:60" s="13" customFormat="1" ht="13.5">
      <c r="A240" s="42">
        <v>241</v>
      </c>
      <c r="B240" s="41">
        <v>1</v>
      </c>
      <c r="C240" s="41"/>
      <c r="D240" s="90">
        <v>264</v>
      </c>
      <c r="E240" s="41">
        <v>26</v>
      </c>
      <c r="F240" s="116" t="s">
        <v>336</v>
      </c>
      <c r="G240" s="91" t="s">
        <v>143</v>
      </c>
      <c r="H240" s="41">
        <v>2</v>
      </c>
      <c r="I240" s="41">
        <v>22.5</v>
      </c>
      <c r="J240" s="42" t="s">
        <v>324</v>
      </c>
      <c r="K240" s="42" t="s">
        <v>324</v>
      </c>
      <c r="L240" s="42" t="s">
        <v>324</v>
      </c>
      <c r="M240" s="42" t="s">
        <v>324</v>
      </c>
      <c r="N240" s="42" t="s">
        <v>324</v>
      </c>
      <c r="O240" s="42" t="s">
        <v>324</v>
      </c>
      <c r="P240" s="42" t="s">
        <v>324</v>
      </c>
      <c r="Q240" s="42" t="s">
        <v>324</v>
      </c>
      <c r="R240" s="42" t="s">
        <v>324</v>
      </c>
      <c r="S240" s="42" t="s">
        <v>324</v>
      </c>
      <c r="T240" s="42" t="s">
        <v>324</v>
      </c>
      <c r="U240" s="42" t="s">
        <v>324</v>
      </c>
      <c r="V240" s="42" t="s">
        <v>324</v>
      </c>
      <c r="W240" s="42" t="s">
        <v>324</v>
      </c>
      <c r="X240" s="42">
        <v>2</v>
      </c>
      <c r="Y240" s="42">
        <v>22.5</v>
      </c>
      <c r="Z240" s="42" t="s">
        <v>324</v>
      </c>
      <c r="AA240" s="42" t="s">
        <v>324</v>
      </c>
      <c r="AB240" s="40"/>
      <c r="AC240" s="40"/>
      <c r="AD240" s="40"/>
      <c r="AE240" s="40"/>
      <c r="AF240" s="12"/>
      <c r="AG240" s="289"/>
      <c r="AH240" s="80"/>
      <c r="AI240" s="12"/>
      <c r="AJ240" s="12"/>
      <c r="AK240" s="12"/>
      <c r="AL240" s="80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</row>
    <row r="241" spans="1:60" s="13" customFormat="1" ht="13.5">
      <c r="A241" s="42">
        <v>241</v>
      </c>
      <c r="B241" s="41">
        <v>0</v>
      </c>
      <c r="C241" s="41"/>
      <c r="D241" s="90">
        <v>321</v>
      </c>
      <c r="E241" s="41">
        <v>34</v>
      </c>
      <c r="F241" s="116" t="s">
        <v>336</v>
      </c>
      <c r="G241" s="91" t="s">
        <v>149</v>
      </c>
      <c r="H241" s="41">
        <v>2</v>
      </c>
      <c r="I241" s="41">
        <v>22.5</v>
      </c>
      <c r="J241" s="42" t="s">
        <v>324</v>
      </c>
      <c r="K241" s="42" t="s">
        <v>324</v>
      </c>
      <c r="L241" s="42" t="s">
        <v>324</v>
      </c>
      <c r="M241" s="42" t="s">
        <v>324</v>
      </c>
      <c r="N241" s="42" t="s">
        <v>324</v>
      </c>
      <c r="O241" s="42" t="s">
        <v>324</v>
      </c>
      <c r="P241" s="42" t="s">
        <v>324</v>
      </c>
      <c r="Q241" s="42" t="s">
        <v>324</v>
      </c>
      <c r="R241" s="42" t="s">
        <v>324</v>
      </c>
      <c r="S241" s="42" t="s">
        <v>324</v>
      </c>
      <c r="T241" s="42">
        <v>2</v>
      </c>
      <c r="U241" s="42">
        <v>22.5</v>
      </c>
      <c r="V241" s="42" t="s">
        <v>324</v>
      </c>
      <c r="W241" s="42" t="s">
        <v>324</v>
      </c>
      <c r="X241" s="42" t="s">
        <v>324</v>
      </c>
      <c r="Y241" s="42" t="s">
        <v>324</v>
      </c>
      <c r="Z241" s="42" t="s">
        <v>324</v>
      </c>
      <c r="AA241" s="42" t="s">
        <v>324</v>
      </c>
      <c r="AB241" s="40"/>
      <c r="AC241" s="40"/>
      <c r="AD241" s="40"/>
      <c r="AE241" s="40"/>
      <c r="AF241" s="12"/>
      <c r="AG241" s="289"/>
      <c r="AH241" s="80"/>
      <c r="AI241" s="12"/>
      <c r="AJ241" s="12"/>
      <c r="AK241" s="12"/>
      <c r="AL241" s="80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</row>
    <row r="242" spans="1:31" ht="13.5">
      <c r="A242" s="42">
        <v>241</v>
      </c>
      <c r="B242" s="41">
        <v>0</v>
      </c>
      <c r="C242" s="41"/>
      <c r="D242" s="90">
        <v>542</v>
      </c>
      <c r="E242" s="41">
        <v>67</v>
      </c>
      <c r="F242" s="116" t="s">
        <v>336</v>
      </c>
      <c r="G242" s="91" t="s">
        <v>177</v>
      </c>
      <c r="H242" s="41">
        <v>2</v>
      </c>
      <c r="I242" s="41">
        <v>22.5</v>
      </c>
      <c r="J242" s="42" t="s">
        <v>324</v>
      </c>
      <c r="K242" s="42" t="s">
        <v>324</v>
      </c>
      <c r="L242" s="42" t="s">
        <v>324</v>
      </c>
      <c r="M242" s="42" t="s">
        <v>324</v>
      </c>
      <c r="N242" s="42" t="s">
        <v>324</v>
      </c>
      <c r="O242" s="42" t="s">
        <v>324</v>
      </c>
      <c r="P242" s="42" t="s">
        <v>324</v>
      </c>
      <c r="Q242" s="42" t="s">
        <v>324</v>
      </c>
      <c r="R242" s="42" t="s">
        <v>324</v>
      </c>
      <c r="S242" s="42" t="s">
        <v>324</v>
      </c>
      <c r="T242" s="42" t="s">
        <v>324</v>
      </c>
      <c r="U242" s="42" t="s">
        <v>324</v>
      </c>
      <c r="V242" s="42">
        <v>2</v>
      </c>
      <c r="W242" s="42">
        <v>22.5</v>
      </c>
      <c r="X242" s="42" t="s">
        <v>324</v>
      </c>
      <c r="Y242" s="42" t="s">
        <v>324</v>
      </c>
      <c r="Z242" s="42" t="s">
        <v>324</v>
      </c>
      <c r="AA242" s="42" t="s">
        <v>324</v>
      </c>
      <c r="AB242" s="40"/>
      <c r="AC242" s="40"/>
      <c r="AD242" s="40"/>
      <c r="AE242" s="40"/>
    </row>
    <row r="243" spans="1:31" ht="13.5">
      <c r="A243" s="42">
        <v>241</v>
      </c>
      <c r="B243" s="41">
        <v>0</v>
      </c>
      <c r="C243" s="41"/>
      <c r="D243" s="90">
        <v>621</v>
      </c>
      <c r="E243" s="41">
        <v>72</v>
      </c>
      <c r="F243" s="116" t="s">
        <v>336</v>
      </c>
      <c r="G243" s="91" t="s">
        <v>181</v>
      </c>
      <c r="H243" s="41">
        <v>2</v>
      </c>
      <c r="I243" s="41">
        <v>22.5</v>
      </c>
      <c r="J243" s="42" t="s">
        <v>324</v>
      </c>
      <c r="K243" s="42" t="s">
        <v>324</v>
      </c>
      <c r="L243" s="42" t="s">
        <v>324</v>
      </c>
      <c r="M243" s="42" t="s">
        <v>324</v>
      </c>
      <c r="N243" s="42" t="s">
        <v>324</v>
      </c>
      <c r="O243" s="42" t="s">
        <v>324</v>
      </c>
      <c r="P243" s="42" t="s">
        <v>324</v>
      </c>
      <c r="Q243" s="42" t="s">
        <v>324</v>
      </c>
      <c r="R243" s="42" t="s">
        <v>324</v>
      </c>
      <c r="S243" s="42" t="s">
        <v>324</v>
      </c>
      <c r="T243" s="42">
        <v>2</v>
      </c>
      <c r="U243" s="42">
        <v>22.5</v>
      </c>
      <c r="V243" s="42" t="s">
        <v>324</v>
      </c>
      <c r="W243" s="42" t="s">
        <v>324</v>
      </c>
      <c r="X243" s="42" t="s">
        <v>324</v>
      </c>
      <c r="Y243" s="42" t="s">
        <v>324</v>
      </c>
      <c r="Z243" s="42" t="s">
        <v>324</v>
      </c>
      <c r="AA243" s="42" t="s">
        <v>324</v>
      </c>
      <c r="AB243" s="40"/>
      <c r="AC243" s="40"/>
      <c r="AD243" s="40"/>
      <c r="AE243" s="40"/>
    </row>
    <row r="244" spans="1:60" s="13" customFormat="1" ht="13.5">
      <c r="A244" s="42">
        <v>242</v>
      </c>
      <c r="B244" s="41">
        <v>0</v>
      </c>
      <c r="C244" s="41"/>
      <c r="D244" s="90">
        <v>234</v>
      </c>
      <c r="E244" s="41">
        <v>17</v>
      </c>
      <c r="F244" s="115" t="s">
        <v>327</v>
      </c>
      <c r="G244" s="91" t="s">
        <v>136</v>
      </c>
      <c r="H244" s="41">
        <v>2</v>
      </c>
      <c r="I244" s="41">
        <v>22.5</v>
      </c>
      <c r="J244" s="42" t="s">
        <v>324</v>
      </c>
      <c r="K244" s="42" t="s">
        <v>324</v>
      </c>
      <c r="L244" s="42">
        <v>2</v>
      </c>
      <c r="M244" s="42">
        <v>22.5</v>
      </c>
      <c r="N244" s="42" t="s">
        <v>324</v>
      </c>
      <c r="O244" s="42" t="s">
        <v>324</v>
      </c>
      <c r="P244" s="42" t="s">
        <v>324</v>
      </c>
      <c r="Q244" s="42" t="s">
        <v>324</v>
      </c>
      <c r="R244" s="42" t="s">
        <v>324</v>
      </c>
      <c r="S244" s="42" t="s">
        <v>324</v>
      </c>
      <c r="T244" s="42" t="s">
        <v>324</v>
      </c>
      <c r="U244" s="42" t="s">
        <v>324</v>
      </c>
      <c r="V244" s="42" t="s">
        <v>324</v>
      </c>
      <c r="W244" s="42" t="s">
        <v>324</v>
      </c>
      <c r="X244" s="42" t="s">
        <v>324</v>
      </c>
      <c r="Y244" s="42" t="s">
        <v>324</v>
      </c>
      <c r="Z244" s="42" t="s">
        <v>324</v>
      </c>
      <c r="AA244" s="42" t="s">
        <v>324</v>
      </c>
      <c r="AB244" s="40"/>
      <c r="AC244" s="40"/>
      <c r="AD244" s="40"/>
      <c r="AE244" s="40"/>
      <c r="AF244" s="12"/>
      <c r="AG244" s="289"/>
      <c r="AH244" s="80"/>
      <c r="AI244" s="12"/>
      <c r="AJ244" s="12"/>
      <c r="AK244" s="12"/>
      <c r="AL244" s="80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</row>
    <row r="245" spans="1:31" ht="13.5">
      <c r="A245" s="42">
        <v>242</v>
      </c>
      <c r="B245" s="41">
        <v>0</v>
      </c>
      <c r="C245" s="41"/>
      <c r="D245" s="90">
        <v>625</v>
      </c>
      <c r="E245" s="41">
        <v>76</v>
      </c>
      <c r="F245" s="115" t="s">
        <v>327</v>
      </c>
      <c r="G245" s="91" t="s">
        <v>185</v>
      </c>
      <c r="H245" s="41">
        <v>2</v>
      </c>
      <c r="I245" s="41">
        <v>22.5</v>
      </c>
      <c r="J245" s="42" t="s">
        <v>324</v>
      </c>
      <c r="K245" s="42" t="s">
        <v>324</v>
      </c>
      <c r="L245" s="42" t="s">
        <v>324</v>
      </c>
      <c r="M245" s="42" t="s">
        <v>324</v>
      </c>
      <c r="N245" s="42" t="s">
        <v>324</v>
      </c>
      <c r="O245" s="42" t="s">
        <v>324</v>
      </c>
      <c r="P245" s="42" t="s">
        <v>324</v>
      </c>
      <c r="Q245" s="42" t="s">
        <v>324</v>
      </c>
      <c r="R245" s="42" t="s">
        <v>324</v>
      </c>
      <c r="S245" s="42" t="s">
        <v>324</v>
      </c>
      <c r="T245" s="42">
        <v>2</v>
      </c>
      <c r="U245" s="42">
        <v>22.5</v>
      </c>
      <c r="V245" s="42" t="s">
        <v>324</v>
      </c>
      <c r="W245" s="42" t="s">
        <v>324</v>
      </c>
      <c r="X245" s="42" t="s">
        <v>324</v>
      </c>
      <c r="Y245" s="42" t="s">
        <v>324</v>
      </c>
      <c r="Z245" s="42" t="s">
        <v>324</v>
      </c>
      <c r="AA245" s="42" t="s">
        <v>324</v>
      </c>
      <c r="AB245" s="40"/>
      <c r="AC245" s="40"/>
      <c r="AD245" s="40"/>
      <c r="AE245" s="40"/>
    </row>
    <row r="246" spans="1:60" s="13" customFormat="1" ht="13.5">
      <c r="A246" s="42">
        <v>251</v>
      </c>
      <c r="B246" s="41">
        <v>1</v>
      </c>
      <c r="C246" s="41"/>
      <c r="D246" s="90">
        <v>242</v>
      </c>
      <c r="E246" s="41">
        <v>21</v>
      </c>
      <c r="F246" s="116" t="s">
        <v>331</v>
      </c>
      <c r="G246" s="91" t="s">
        <v>139</v>
      </c>
      <c r="H246" s="41">
        <v>2</v>
      </c>
      <c r="I246" s="41">
        <v>22.5</v>
      </c>
      <c r="J246" s="42">
        <v>2</v>
      </c>
      <c r="K246" s="42">
        <v>22.5</v>
      </c>
      <c r="L246" s="42" t="s">
        <v>324</v>
      </c>
      <c r="M246" s="42" t="s">
        <v>324</v>
      </c>
      <c r="N246" s="42" t="s">
        <v>324</v>
      </c>
      <c r="O246" s="42" t="s">
        <v>324</v>
      </c>
      <c r="P246" s="42" t="s">
        <v>324</v>
      </c>
      <c r="Q246" s="42" t="s">
        <v>324</v>
      </c>
      <c r="R246" s="42" t="s">
        <v>324</v>
      </c>
      <c r="S246" s="42" t="s">
        <v>324</v>
      </c>
      <c r="T246" s="42" t="s">
        <v>324</v>
      </c>
      <c r="U246" s="42" t="s">
        <v>324</v>
      </c>
      <c r="V246" s="42" t="s">
        <v>324</v>
      </c>
      <c r="W246" s="42" t="s">
        <v>324</v>
      </c>
      <c r="X246" s="42" t="s">
        <v>324</v>
      </c>
      <c r="Y246" s="42" t="s">
        <v>324</v>
      </c>
      <c r="Z246" s="42" t="s">
        <v>324</v>
      </c>
      <c r="AA246" s="42" t="s">
        <v>324</v>
      </c>
      <c r="AB246" s="40"/>
      <c r="AC246" s="40"/>
      <c r="AD246" s="40"/>
      <c r="AE246" s="40"/>
      <c r="AF246" s="12"/>
      <c r="AG246" s="289"/>
      <c r="AH246" s="80"/>
      <c r="AI246" s="12"/>
      <c r="AJ246" s="12"/>
      <c r="AK246" s="12"/>
      <c r="AL246" s="80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</row>
    <row r="247" spans="1:60" s="13" customFormat="1" ht="13.5">
      <c r="A247" s="42">
        <v>251</v>
      </c>
      <c r="B247" s="41">
        <v>0</v>
      </c>
      <c r="C247" s="41"/>
      <c r="D247" s="90">
        <v>334</v>
      </c>
      <c r="E247" s="41">
        <v>40</v>
      </c>
      <c r="F247" s="116" t="s">
        <v>331</v>
      </c>
      <c r="G247" s="91" t="s">
        <v>154</v>
      </c>
      <c r="H247" s="41">
        <v>2</v>
      </c>
      <c r="I247" s="41">
        <v>22.5</v>
      </c>
      <c r="J247" s="42" t="s">
        <v>324</v>
      </c>
      <c r="K247" s="42" t="s">
        <v>324</v>
      </c>
      <c r="L247" s="42" t="s">
        <v>324</v>
      </c>
      <c r="M247" s="42" t="s">
        <v>324</v>
      </c>
      <c r="N247" s="42" t="s">
        <v>324</v>
      </c>
      <c r="O247" s="42" t="s">
        <v>324</v>
      </c>
      <c r="P247" s="42" t="s">
        <v>324</v>
      </c>
      <c r="Q247" s="42" t="s">
        <v>324</v>
      </c>
      <c r="R247" s="42" t="s">
        <v>324</v>
      </c>
      <c r="S247" s="42" t="s">
        <v>324</v>
      </c>
      <c r="T247" s="42" t="s">
        <v>324</v>
      </c>
      <c r="U247" s="42" t="s">
        <v>324</v>
      </c>
      <c r="V247" s="42">
        <v>2</v>
      </c>
      <c r="W247" s="42">
        <v>22.5</v>
      </c>
      <c r="X247" s="42" t="s">
        <v>324</v>
      </c>
      <c r="Y247" s="42" t="s">
        <v>324</v>
      </c>
      <c r="Z247" s="42" t="s">
        <v>324</v>
      </c>
      <c r="AA247" s="42" t="s">
        <v>324</v>
      </c>
      <c r="AB247" s="40"/>
      <c r="AC247" s="40"/>
      <c r="AD247" s="40"/>
      <c r="AE247" s="40"/>
      <c r="AF247" s="12"/>
      <c r="AG247" s="289"/>
      <c r="AH247" s="80"/>
      <c r="AI247" s="12"/>
      <c r="AJ247" s="12"/>
      <c r="AK247" s="12"/>
      <c r="AL247" s="80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</row>
    <row r="248" spans="1:31" ht="13.5">
      <c r="A248" s="42">
        <v>251</v>
      </c>
      <c r="B248" s="41">
        <v>1</v>
      </c>
      <c r="C248" s="41"/>
      <c r="D248" s="90">
        <v>404</v>
      </c>
      <c r="E248" s="41">
        <v>46</v>
      </c>
      <c r="F248" s="116" t="s">
        <v>331</v>
      </c>
      <c r="G248" s="91" t="s">
        <v>159</v>
      </c>
      <c r="H248" s="41">
        <v>2</v>
      </c>
      <c r="I248" s="41">
        <v>22.5</v>
      </c>
      <c r="J248" s="42" t="s">
        <v>324</v>
      </c>
      <c r="K248" s="42" t="s">
        <v>324</v>
      </c>
      <c r="L248" s="42" t="s">
        <v>324</v>
      </c>
      <c r="M248" s="42" t="s">
        <v>324</v>
      </c>
      <c r="N248" s="42" t="s">
        <v>324</v>
      </c>
      <c r="O248" s="42" t="s">
        <v>324</v>
      </c>
      <c r="P248" s="42">
        <v>2</v>
      </c>
      <c r="Q248" s="42">
        <v>22.5</v>
      </c>
      <c r="R248" s="42" t="s">
        <v>324</v>
      </c>
      <c r="S248" s="42" t="s">
        <v>324</v>
      </c>
      <c r="T248" s="42" t="s">
        <v>324</v>
      </c>
      <c r="U248" s="42" t="s">
        <v>324</v>
      </c>
      <c r="V248" s="42" t="s">
        <v>324</v>
      </c>
      <c r="W248" s="42" t="s">
        <v>324</v>
      </c>
      <c r="X248" s="42" t="s">
        <v>324</v>
      </c>
      <c r="Y248" s="42" t="s">
        <v>324</v>
      </c>
      <c r="Z248" s="42" t="s">
        <v>324</v>
      </c>
      <c r="AA248" s="42" t="s">
        <v>324</v>
      </c>
      <c r="AB248" s="40"/>
      <c r="AC248" s="40"/>
      <c r="AD248" s="40"/>
      <c r="AE248" s="40"/>
    </row>
    <row r="249" spans="1:31" ht="13.5">
      <c r="A249" s="42">
        <v>251</v>
      </c>
      <c r="B249" s="41">
        <v>0</v>
      </c>
      <c r="C249" s="41"/>
      <c r="D249" s="90">
        <v>624</v>
      </c>
      <c r="E249" s="41">
        <v>75</v>
      </c>
      <c r="F249" s="116" t="s">
        <v>331</v>
      </c>
      <c r="G249" s="91" t="s">
        <v>184</v>
      </c>
      <c r="H249" s="41">
        <v>2</v>
      </c>
      <c r="I249" s="41">
        <v>22.5</v>
      </c>
      <c r="J249" s="42" t="s">
        <v>324</v>
      </c>
      <c r="K249" s="42" t="s">
        <v>324</v>
      </c>
      <c r="L249" s="42" t="s">
        <v>324</v>
      </c>
      <c r="M249" s="42" t="s">
        <v>324</v>
      </c>
      <c r="N249" s="42" t="s">
        <v>324</v>
      </c>
      <c r="O249" s="42" t="s">
        <v>324</v>
      </c>
      <c r="P249" s="42" t="s">
        <v>324</v>
      </c>
      <c r="Q249" s="42" t="s">
        <v>324</v>
      </c>
      <c r="R249" s="42" t="s">
        <v>324</v>
      </c>
      <c r="S249" s="42" t="s">
        <v>324</v>
      </c>
      <c r="T249" s="42">
        <v>2</v>
      </c>
      <c r="U249" s="42">
        <v>22.5</v>
      </c>
      <c r="V249" s="42" t="s">
        <v>324</v>
      </c>
      <c r="W249" s="42" t="s">
        <v>324</v>
      </c>
      <c r="X249" s="42" t="s">
        <v>324</v>
      </c>
      <c r="Y249" s="42" t="s">
        <v>324</v>
      </c>
      <c r="Z249" s="42" t="s">
        <v>324</v>
      </c>
      <c r="AA249" s="42" t="s">
        <v>324</v>
      </c>
      <c r="AB249" s="40"/>
      <c r="AC249" s="40"/>
      <c r="AD249" s="40"/>
      <c r="AE249" s="40"/>
    </row>
    <row r="250" spans="1:60" s="13" customFormat="1" ht="13.5">
      <c r="A250" s="42">
        <v>252</v>
      </c>
      <c r="B250" s="41">
        <v>1</v>
      </c>
      <c r="C250" s="41"/>
      <c r="D250" s="90">
        <v>114</v>
      </c>
      <c r="E250" s="41">
        <v>5</v>
      </c>
      <c r="F250" s="115" t="s">
        <v>319</v>
      </c>
      <c r="G250" s="91" t="s">
        <v>125</v>
      </c>
      <c r="H250" s="41">
        <v>1</v>
      </c>
      <c r="I250" s="41">
        <v>22.5</v>
      </c>
      <c r="J250" s="42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>
        <v>1</v>
      </c>
      <c r="AC250" s="40">
        <v>22.5</v>
      </c>
      <c r="AD250" s="40"/>
      <c r="AE250" s="40"/>
      <c r="AF250" s="12"/>
      <c r="AG250" s="289"/>
      <c r="AH250" s="80"/>
      <c r="AI250" s="12"/>
      <c r="AJ250" s="12"/>
      <c r="AK250" s="12"/>
      <c r="AL250" s="80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</row>
    <row r="251" spans="1:60" s="13" customFormat="1" ht="13.5">
      <c r="A251" s="42">
        <v>252</v>
      </c>
      <c r="B251" s="41">
        <v>0</v>
      </c>
      <c r="C251" s="41"/>
      <c r="D251" s="90">
        <v>333</v>
      </c>
      <c r="E251" s="41">
        <v>39</v>
      </c>
      <c r="F251" s="115" t="s">
        <v>319</v>
      </c>
      <c r="G251" s="91" t="s">
        <v>153</v>
      </c>
      <c r="H251" s="41">
        <v>2</v>
      </c>
      <c r="I251" s="41">
        <v>22.5</v>
      </c>
      <c r="J251" s="42" t="s">
        <v>324</v>
      </c>
      <c r="K251" s="42" t="s">
        <v>324</v>
      </c>
      <c r="L251" s="42" t="s">
        <v>324</v>
      </c>
      <c r="M251" s="42" t="s">
        <v>324</v>
      </c>
      <c r="N251" s="42" t="s">
        <v>324</v>
      </c>
      <c r="O251" s="42" t="s">
        <v>324</v>
      </c>
      <c r="P251" s="42" t="s">
        <v>324</v>
      </c>
      <c r="Q251" s="42" t="s">
        <v>324</v>
      </c>
      <c r="R251" s="42" t="s">
        <v>324</v>
      </c>
      <c r="S251" s="42" t="s">
        <v>324</v>
      </c>
      <c r="T251" s="42" t="s">
        <v>324</v>
      </c>
      <c r="U251" s="42" t="s">
        <v>324</v>
      </c>
      <c r="V251" s="42">
        <v>2</v>
      </c>
      <c r="W251" s="42">
        <v>22.5</v>
      </c>
      <c r="X251" s="42" t="s">
        <v>324</v>
      </c>
      <c r="Y251" s="42" t="s">
        <v>324</v>
      </c>
      <c r="Z251" s="42" t="s">
        <v>324</v>
      </c>
      <c r="AA251" s="42" t="s">
        <v>324</v>
      </c>
      <c r="AB251" s="40"/>
      <c r="AC251" s="40"/>
      <c r="AD251" s="40"/>
      <c r="AE251" s="40"/>
      <c r="AF251" s="12"/>
      <c r="AG251" s="289"/>
      <c r="AH251" s="80"/>
      <c r="AI251" s="12"/>
      <c r="AJ251" s="12"/>
      <c r="AK251" s="12"/>
      <c r="AL251" s="80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</row>
    <row r="252" spans="1:60" s="13" customFormat="1" ht="13.5">
      <c r="A252" s="42">
        <v>252</v>
      </c>
      <c r="B252" s="41">
        <v>1</v>
      </c>
      <c r="C252" s="41"/>
      <c r="D252" s="90">
        <v>431</v>
      </c>
      <c r="E252" s="41">
        <v>51</v>
      </c>
      <c r="F252" s="115" t="s">
        <v>319</v>
      </c>
      <c r="G252" s="91" t="s">
        <v>164</v>
      </c>
      <c r="H252" s="41">
        <v>2</v>
      </c>
      <c r="I252" s="41">
        <v>22.5</v>
      </c>
      <c r="J252" s="42" t="s">
        <v>324</v>
      </c>
      <c r="K252" s="42" t="s">
        <v>324</v>
      </c>
      <c r="L252" s="42" t="s">
        <v>324</v>
      </c>
      <c r="M252" s="42" t="s">
        <v>324</v>
      </c>
      <c r="N252" s="42" t="s">
        <v>324</v>
      </c>
      <c r="O252" s="42" t="s">
        <v>324</v>
      </c>
      <c r="P252" s="42" t="s">
        <v>324</v>
      </c>
      <c r="Q252" s="42" t="s">
        <v>324</v>
      </c>
      <c r="R252" s="42" t="s">
        <v>324</v>
      </c>
      <c r="S252" s="42" t="s">
        <v>324</v>
      </c>
      <c r="T252" s="42" t="s">
        <v>324</v>
      </c>
      <c r="U252" s="42" t="s">
        <v>324</v>
      </c>
      <c r="V252" s="42">
        <v>2</v>
      </c>
      <c r="W252" s="42">
        <v>22.5</v>
      </c>
      <c r="X252" s="42" t="s">
        <v>324</v>
      </c>
      <c r="Y252" s="42" t="s">
        <v>324</v>
      </c>
      <c r="Z252" s="42" t="s">
        <v>324</v>
      </c>
      <c r="AA252" s="42" t="s">
        <v>324</v>
      </c>
      <c r="AB252" s="40"/>
      <c r="AC252" s="40"/>
      <c r="AD252" s="40"/>
      <c r="AE252" s="40"/>
      <c r="AF252" s="12"/>
      <c r="AG252" s="289"/>
      <c r="AH252" s="80"/>
      <c r="AI252" s="12"/>
      <c r="AJ252" s="12"/>
      <c r="AK252" s="12"/>
      <c r="AL252" s="80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</row>
    <row r="253" spans="1:31" ht="13.5">
      <c r="A253" s="42">
        <v>252</v>
      </c>
      <c r="B253" s="41">
        <v>0</v>
      </c>
      <c r="C253" s="41"/>
      <c r="D253" s="90">
        <v>622</v>
      </c>
      <c r="E253" s="41">
        <v>73</v>
      </c>
      <c r="F253" s="115" t="s">
        <v>319</v>
      </c>
      <c r="G253" s="91" t="s">
        <v>182</v>
      </c>
      <c r="H253" s="41">
        <v>2</v>
      </c>
      <c r="I253" s="41">
        <v>22.5</v>
      </c>
      <c r="J253" s="42" t="s">
        <v>324</v>
      </c>
      <c r="K253" s="42" t="s">
        <v>324</v>
      </c>
      <c r="L253" s="42" t="s">
        <v>324</v>
      </c>
      <c r="M253" s="42" t="s">
        <v>324</v>
      </c>
      <c r="N253" s="42" t="s">
        <v>324</v>
      </c>
      <c r="O253" s="42" t="s">
        <v>324</v>
      </c>
      <c r="P253" s="42" t="s">
        <v>324</v>
      </c>
      <c r="Q253" s="42" t="s">
        <v>324</v>
      </c>
      <c r="R253" s="42" t="s">
        <v>324</v>
      </c>
      <c r="S253" s="42" t="s">
        <v>324</v>
      </c>
      <c r="T253" s="42">
        <v>2</v>
      </c>
      <c r="U253" s="42">
        <v>22.5</v>
      </c>
      <c r="V253" s="42" t="s">
        <v>324</v>
      </c>
      <c r="W253" s="42" t="s">
        <v>324</v>
      </c>
      <c r="X253" s="42" t="s">
        <v>324</v>
      </c>
      <c r="Y253" s="42" t="s">
        <v>324</v>
      </c>
      <c r="Z253" s="42" t="s">
        <v>324</v>
      </c>
      <c r="AA253" s="42" t="s">
        <v>324</v>
      </c>
      <c r="AB253" s="40"/>
      <c r="AC253" s="40"/>
      <c r="AD253" s="40"/>
      <c r="AE253" s="40"/>
    </row>
  </sheetData>
  <sheetProtection sheet="1" objects="1" scenarios="1"/>
  <mergeCells count="17">
    <mergeCell ref="X3:Y3"/>
    <mergeCell ref="Z3:AC3"/>
    <mergeCell ref="X4:AA4"/>
    <mergeCell ref="H3:I5"/>
    <mergeCell ref="J3:O3"/>
    <mergeCell ref="J4:K5"/>
    <mergeCell ref="P3:W3"/>
    <mergeCell ref="L4:M5"/>
    <mergeCell ref="N4:O5"/>
    <mergeCell ref="P4:Q5"/>
    <mergeCell ref="Z5:AA5"/>
    <mergeCell ref="AB4:AC4"/>
    <mergeCell ref="AB5:AC5"/>
    <mergeCell ref="R4:S5"/>
    <mergeCell ref="T4:U5"/>
    <mergeCell ref="V4:W5"/>
    <mergeCell ref="X5:Y5"/>
  </mergeCells>
  <printOptions/>
  <pageMargins left="0.3937007874015748" right="0.1968503937007874" top="0.5905511811023623" bottom="0.3937007874015748" header="0.5118110236220472" footer="0.31496062992125984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G149" sqref="G149"/>
    </sheetView>
  </sheetViews>
  <sheetFormatPr defaultColWidth="9.00390625" defaultRowHeight="13.5"/>
  <cols>
    <col min="1" max="2" width="2.50390625" style="12" customWidth="1"/>
    <col min="3" max="3" width="2.25390625" style="12" customWidth="1"/>
    <col min="4" max="4" width="14.875" style="47" customWidth="1"/>
    <col min="5" max="5" width="2.375" style="48" customWidth="1"/>
    <col min="6" max="6" width="5.375" style="12" customWidth="1"/>
    <col min="7" max="7" width="5.625" style="12" customWidth="1"/>
    <col min="8" max="8" width="6.00390625" style="12" customWidth="1"/>
    <col min="9" max="9" width="5.75390625" style="12" customWidth="1"/>
    <col min="10" max="11" width="5.625" style="12" customWidth="1"/>
    <col min="12" max="12" width="6.125" style="12" customWidth="1"/>
    <col min="13" max="13" width="9.00390625" style="12" customWidth="1"/>
    <col min="14" max="16" width="7.375" style="12" customWidth="1"/>
    <col min="17" max="49" width="9.00390625" style="2" customWidth="1"/>
  </cols>
  <sheetData>
    <row r="1" spans="1:18" ht="31.5" customHeight="1">
      <c r="A1" s="257" t="s">
        <v>67</v>
      </c>
      <c r="B1" s="258"/>
      <c r="C1" s="258"/>
      <c r="D1" s="259"/>
      <c r="E1" s="267" t="s">
        <v>68</v>
      </c>
      <c r="F1" s="253" t="s">
        <v>69</v>
      </c>
      <c r="G1" s="253"/>
      <c r="H1" s="253"/>
      <c r="I1" s="272" t="s">
        <v>70</v>
      </c>
      <c r="J1" s="273"/>
      <c r="K1" s="273"/>
      <c r="L1" s="273"/>
      <c r="M1" s="6"/>
      <c r="N1" s="270" t="s">
        <v>71</v>
      </c>
      <c r="O1" s="271"/>
      <c r="P1" s="242" t="s">
        <v>72</v>
      </c>
      <c r="Q1" s="1"/>
      <c r="R1" s="1"/>
    </row>
    <row r="2" spans="1:18" ht="19.5" customHeight="1">
      <c r="A2" s="260"/>
      <c r="B2" s="261"/>
      <c r="C2" s="261"/>
      <c r="D2" s="262"/>
      <c r="E2" s="268"/>
      <c r="F2" s="276" t="s">
        <v>10</v>
      </c>
      <c r="G2" s="276" t="s">
        <v>11</v>
      </c>
      <c r="H2" s="276" t="s">
        <v>12</v>
      </c>
      <c r="I2" s="276" t="s">
        <v>30</v>
      </c>
      <c r="J2" s="276" t="s">
        <v>31</v>
      </c>
      <c r="K2" s="276" t="s">
        <v>73</v>
      </c>
      <c r="L2" s="276" t="s">
        <v>33</v>
      </c>
      <c r="M2" s="274" t="s">
        <v>74</v>
      </c>
      <c r="N2" s="275"/>
      <c r="O2" s="265" t="s">
        <v>35</v>
      </c>
      <c r="P2" s="243"/>
      <c r="Q2" s="1"/>
      <c r="R2" s="1"/>
    </row>
    <row r="3" spans="1:18" ht="23.25" customHeight="1" thickBot="1">
      <c r="A3" s="263"/>
      <c r="B3" s="261"/>
      <c r="C3" s="261"/>
      <c r="D3" s="262"/>
      <c r="E3" s="268"/>
      <c r="F3" s="277"/>
      <c r="G3" s="277"/>
      <c r="H3" s="277"/>
      <c r="I3" s="277"/>
      <c r="J3" s="277"/>
      <c r="K3" s="277"/>
      <c r="L3" s="277"/>
      <c r="M3" s="43" t="s">
        <v>84</v>
      </c>
      <c r="N3" s="44" t="s">
        <v>28</v>
      </c>
      <c r="O3" s="266"/>
      <c r="P3" s="244"/>
      <c r="Q3" s="1"/>
      <c r="R3" s="1"/>
    </row>
    <row r="4" spans="1:18" ht="14.25" thickTop="1">
      <c r="A4" s="264" t="s">
        <v>47</v>
      </c>
      <c r="B4" s="269" t="s">
        <v>0</v>
      </c>
      <c r="C4" s="14">
        <v>1</v>
      </c>
      <c r="D4" s="15" t="s">
        <v>52</v>
      </c>
      <c r="E4" s="16"/>
      <c r="F4" s="14"/>
      <c r="G4" s="14">
        <v>22.5</v>
      </c>
      <c r="H4" s="14"/>
      <c r="I4" s="14"/>
      <c r="J4" s="14"/>
      <c r="K4" s="14"/>
      <c r="L4" s="14"/>
      <c r="M4" s="14"/>
      <c r="N4" s="14"/>
      <c r="O4" s="17"/>
      <c r="P4" s="245">
        <f>SUM(E4:O17)</f>
        <v>427.5</v>
      </c>
      <c r="Q4" s="1"/>
      <c r="R4" s="1"/>
    </row>
    <row r="5" spans="1:18" ht="13.5">
      <c r="A5" s="247"/>
      <c r="B5" s="232"/>
      <c r="C5" s="18">
        <v>2</v>
      </c>
      <c r="D5" s="19" t="s">
        <v>66</v>
      </c>
      <c r="E5" s="20"/>
      <c r="F5" s="18"/>
      <c r="G5" s="18"/>
      <c r="H5" s="18"/>
      <c r="I5" s="18"/>
      <c r="J5" s="18"/>
      <c r="K5" s="18"/>
      <c r="L5" s="18"/>
      <c r="M5" s="18">
        <v>22.5</v>
      </c>
      <c r="N5" s="18"/>
      <c r="O5" s="21"/>
      <c r="P5" s="227"/>
      <c r="Q5" s="1"/>
      <c r="R5" s="1"/>
    </row>
    <row r="6" spans="1:18" ht="24">
      <c r="A6" s="247"/>
      <c r="B6" s="232" t="s">
        <v>6</v>
      </c>
      <c r="C6" s="18">
        <v>1</v>
      </c>
      <c r="D6" s="19" t="s">
        <v>36</v>
      </c>
      <c r="E6" s="20"/>
      <c r="F6" s="18"/>
      <c r="G6" s="18"/>
      <c r="H6" s="18">
        <v>22.5</v>
      </c>
      <c r="I6" s="18"/>
      <c r="J6" s="18"/>
      <c r="K6" s="18"/>
      <c r="L6" s="18"/>
      <c r="M6" s="18"/>
      <c r="N6" s="18"/>
      <c r="O6" s="21"/>
      <c r="P6" s="227"/>
      <c r="Q6" s="1"/>
      <c r="R6" s="1"/>
    </row>
    <row r="7" spans="1:18" ht="13.5">
      <c r="A7" s="247"/>
      <c r="B7" s="232"/>
      <c r="C7" s="18">
        <v>2</v>
      </c>
      <c r="D7" s="19" t="s">
        <v>53</v>
      </c>
      <c r="E7" s="20"/>
      <c r="F7" s="18"/>
      <c r="G7" s="18"/>
      <c r="H7" s="18"/>
      <c r="I7" s="18"/>
      <c r="J7" s="18"/>
      <c r="K7" s="18"/>
      <c r="L7" s="18"/>
      <c r="M7" s="18"/>
      <c r="N7" s="18"/>
      <c r="O7" s="21">
        <v>22.5</v>
      </c>
      <c r="P7" s="227"/>
      <c r="Q7" s="1"/>
      <c r="R7" s="1"/>
    </row>
    <row r="8" spans="1:18" ht="13.5">
      <c r="A8" s="247"/>
      <c r="B8" s="232" t="s">
        <v>7</v>
      </c>
      <c r="C8" s="18">
        <v>1</v>
      </c>
      <c r="D8" s="22" t="s">
        <v>1</v>
      </c>
      <c r="E8" s="23"/>
      <c r="F8" s="24"/>
      <c r="G8" s="24"/>
      <c r="H8" s="24"/>
      <c r="I8" s="24"/>
      <c r="J8" s="24"/>
      <c r="K8" s="24">
        <v>22.5</v>
      </c>
      <c r="L8" s="24"/>
      <c r="M8" s="24"/>
      <c r="N8" s="24"/>
      <c r="O8" s="25"/>
      <c r="P8" s="227"/>
      <c r="Q8" s="1"/>
      <c r="R8" s="1"/>
    </row>
    <row r="9" spans="1:18" ht="13.5">
      <c r="A9" s="247"/>
      <c r="B9" s="232"/>
      <c r="C9" s="18">
        <v>2</v>
      </c>
      <c r="D9" s="19" t="s">
        <v>54</v>
      </c>
      <c r="E9" s="20"/>
      <c r="F9" s="18"/>
      <c r="G9" s="18"/>
      <c r="H9" s="18"/>
      <c r="I9" s="18"/>
      <c r="J9" s="18">
        <v>22.5</v>
      </c>
      <c r="K9" s="18"/>
      <c r="L9" s="18"/>
      <c r="M9" s="18"/>
      <c r="N9" s="18"/>
      <c r="O9" s="21"/>
      <c r="P9" s="227"/>
      <c r="Q9" s="1"/>
      <c r="R9" s="1"/>
    </row>
    <row r="10" spans="1:18" ht="13.5">
      <c r="A10" s="247"/>
      <c r="B10" s="232" t="s">
        <v>8</v>
      </c>
      <c r="C10" s="18">
        <v>1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21"/>
      <c r="P10" s="227"/>
      <c r="Q10" s="1"/>
      <c r="R10" s="1"/>
    </row>
    <row r="11" spans="1:18" ht="13.5">
      <c r="A11" s="247"/>
      <c r="B11" s="232"/>
      <c r="C11" s="18">
        <v>2</v>
      </c>
      <c r="D11" s="19" t="s">
        <v>60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21">
        <v>22.5</v>
      </c>
      <c r="P11" s="227"/>
      <c r="Q11" s="1"/>
      <c r="R11" s="1"/>
    </row>
    <row r="12" spans="1:18" ht="13.5">
      <c r="A12" s="247"/>
      <c r="B12" s="232" t="s">
        <v>9</v>
      </c>
      <c r="C12" s="18">
        <v>1</v>
      </c>
      <c r="D12" s="19" t="s">
        <v>61</v>
      </c>
      <c r="E12" s="20"/>
      <c r="F12" s="18">
        <v>22.5</v>
      </c>
      <c r="G12" s="18"/>
      <c r="H12" s="18"/>
      <c r="I12" s="18"/>
      <c r="J12" s="18"/>
      <c r="K12" s="18"/>
      <c r="L12" s="18"/>
      <c r="M12" s="18"/>
      <c r="N12" s="18"/>
      <c r="O12" s="21"/>
      <c r="P12" s="227"/>
      <c r="Q12" s="1"/>
      <c r="R12" s="1"/>
    </row>
    <row r="13" spans="1:18" ht="13.5">
      <c r="A13" s="247"/>
      <c r="B13" s="232"/>
      <c r="C13" s="18">
        <v>2</v>
      </c>
      <c r="D13" s="19" t="s">
        <v>18</v>
      </c>
      <c r="E13" s="20"/>
      <c r="F13" s="18"/>
      <c r="G13" s="18"/>
      <c r="H13" s="18"/>
      <c r="I13" s="18"/>
      <c r="J13" s="18"/>
      <c r="K13" s="18"/>
      <c r="L13" s="18"/>
      <c r="M13" s="18"/>
      <c r="N13" s="18"/>
      <c r="O13" s="21">
        <v>22.5</v>
      </c>
      <c r="P13" s="227"/>
      <c r="Q13" s="1"/>
      <c r="R13" s="1"/>
    </row>
    <row r="14" spans="1:18" ht="13.5">
      <c r="A14" s="247"/>
      <c r="B14" s="233" t="s">
        <v>75</v>
      </c>
      <c r="C14" s="233"/>
      <c r="D14" s="234"/>
      <c r="E14" s="18">
        <f>45*2*45/60</f>
        <v>67.5</v>
      </c>
      <c r="F14" s="18"/>
      <c r="G14" s="18"/>
      <c r="H14" s="18"/>
      <c r="I14" s="18"/>
      <c r="J14" s="18"/>
      <c r="K14" s="18"/>
      <c r="L14" s="18"/>
      <c r="M14" s="18"/>
      <c r="N14" s="18"/>
      <c r="O14" s="21"/>
      <c r="P14" s="227"/>
      <c r="Q14" s="1"/>
      <c r="R14" s="1"/>
    </row>
    <row r="15" spans="1:18" ht="13.5">
      <c r="A15" s="247"/>
      <c r="B15" s="233" t="s">
        <v>76</v>
      </c>
      <c r="C15" s="233"/>
      <c r="D15" s="234"/>
      <c r="E15" s="18">
        <f>30*1*45/60</f>
        <v>22.5</v>
      </c>
      <c r="F15" s="18"/>
      <c r="G15" s="18"/>
      <c r="H15" s="18"/>
      <c r="I15" s="18"/>
      <c r="J15" s="18"/>
      <c r="K15" s="18"/>
      <c r="L15" s="18"/>
      <c r="M15" s="18"/>
      <c r="N15" s="18"/>
      <c r="O15" s="21"/>
      <c r="P15" s="227"/>
      <c r="Q15" s="1"/>
      <c r="R15" s="1"/>
    </row>
    <row r="16" spans="1:18" ht="13.5">
      <c r="A16" s="247"/>
      <c r="B16" s="233" t="s">
        <v>77</v>
      </c>
      <c r="C16" s="233"/>
      <c r="D16" s="234"/>
      <c r="E16" s="18">
        <v>67.5</v>
      </c>
      <c r="F16" s="18"/>
      <c r="G16" s="18"/>
      <c r="H16" s="18"/>
      <c r="I16" s="18"/>
      <c r="J16" s="18"/>
      <c r="K16" s="18"/>
      <c r="L16" s="18"/>
      <c r="M16" s="18"/>
      <c r="N16" s="18"/>
      <c r="O16" s="21"/>
      <c r="P16" s="227"/>
      <c r="Q16" s="1"/>
      <c r="R16" s="1"/>
    </row>
    <row r="17" spans="1:18" ht="13.5">
      <c r="A17" s="248"/>
      <c r="B17" s="250" t="s">
        <v>78</v>
      </c>
      <c r="C17" s="250"/>
      <c r="D17" s="251"/>
      <c r="E17" s="26">
        <v>67.5</v>
      </c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28"/>
      <c r="Q17" s="1"/>
      <c r="R17" s="1"/>
    </row>
    <row r="18" spans="1:18" ht="13.5">
      <c r="A18" s="246" t="s">
        <v>44</v>
      </c>
      <c r="B18" s="254" t="s">
        <v>0</v>
      </c>
      <c r="C18" s="28">
        <v>1</v>
      </c>
      <c r="D18" s="29" t="s">
        <v>49</v>
      </c>
      <c r="E18" s="30"/>
      <c r="F18" s="28"/>
      <c r="G18" s="28"/>
      <c r="H18" s="28"/>
      <c r="I18" s="28"/>
      <c r="J18" s="28"/>
      <c r="K18" s="28"/>
      <c r="L18" s="28"/>
      <c r="M18" s="28"/>
      <c r="N18" s="28"/>
      <c r="O18" s="31">
        <v>22.5</v>
      </c>
      <c r="P18" s="226">
        <f>SUM(E18:O31)</f>
        <v>360</v>
      </c>
      <c r="Q18" s="1"/>
      <c r="R18" s="1"/>
    </row>
    <row r="19" spans="1:18" ht="13.5">
      <c r="A19" s="247"/>
      <c r="B19" s="232"/>
      <c r="C19" s="18">
        <v>2</v>
      </c>
      <c r="D19" s="22" t="s">
        <v>50</v>
      </c>
      <c r="E19" s="32"/>
      <c r="F19" s="24"/>
      <c r="G19" s="24"/>
      <c r="H19" s="24"/>
      <c r="I19" s="24"/>
      <c r="J19" s="24"/>
      <c r="K19" s="18"/>
      <c r="L19" s="18"/>
      <c r="M19" s="18"/>
      <c r="N19" s="18"/>
      <c r="O19" s="21">
        <v>22.5</v>
      </c>
      <c r="P19" s="227"/>
      <c r="Q19" s="1"/>
      <c r="R19" s="1"/>
    </row>
    <row r="20" spans="1:18" ht="13.5">
      <c r="A20" s="247"/>
      <c r="B20" s="232" t="s">
        <v>6</v>
      </c>
      <c r="C20" s="18">
        <v>1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21"/>
      <c r="P20" s="227"/>
      <c r="Q20" s="1"/>
      <c r="R20" s="1"/>
    </row>
    <row r="21" spans="1:18" ht="13.5">
      <c r="A21" s="247"/>
      <c r="B21" s="232"/>
      <c r="C21" s="18">
        <v>2</v>
      </c>
      <c r="D21" s="19" t="s">
        <v>62</v>
      </c>
      <c r="E21" s="20"/>
      <c r="F21" s="18"/>
      <c r="G21" s="18"/>
      <c r="H21" s="18"/>
      <c r="I21" s="18"/>
      <c r="J21" s="18"/>
      <c r="K21" s="18"/>
      <c r="L21" s="18">
        <v>22.5</v>
      </c>
      <c r="M21" s="18"/>
      <c r="N21" s="18"/>
      <c r="O21" s="21"/>
      <c r="P21" s="227"/>
      <c r="Q21" s="1"/>
      <c r="R21" s="1"/>
    </row>
    <row r="22" spans="1:18" ht="13.5">
      <c r="A22" s="247"/>
      <c r="B22" s="232" t="s">
        <v>7</v>
      </c>
      <c r="C22" s="18">
        <v>1</v>
      </c>
      <c r="D22" s="19" t="s">
        <v>58</v>
      </c>
      <c r="E22" s="20"/>
      <c r="F22" s="18"/>
      <c r="G22" s="18"/>
      <c r="H22" s="18"/>
      <c r="I22" s="18"/>
      <c r="J22" s="18"/>
      <c r="K22" s="18"/>
      <c r="L22" s="18"/>
      <c r="M22" s="18"/>
      <c r="N22" s="18">
        <v>22.5</v>
      </c>
      <c r="O22" s="21"/>
      <c r="P22" s="227"/>
      <c r="Q22" s="1"/>
      <c r="R22" s="1"/>
    </row>
    <row r="23" spans="1:18" ht="13.5">
      <c r="A23" s="247"/>
      <c r="B23" s="232"/>
      <c r="C23" s="18">
        <v>2</v>
      </c>
      <c r="D23" s="19" t="s">
        <v>17</v>
      </c>
      <c r="E23" s="20"/>
      <c r="F23" s="18"/>
      <c r="G23" s="18"/>
      <c r="H23" s="18"/>
      <c r="I23" s="18"/>
      <c r="J23" s="18"/>
      <c r="K23" s="18"/>
      <c r="L23" s="18"/>
      <c r="M23" s="18"/>
      <c r="N23" s="18"/>
      <c r="O23" s="21">
        <v>22.5</v>
      </c>
      <c r="P23" s="227"/>
      <c r="Q23" s="1"/>
      <c r="R23" s="1"/>
    </row>
    <row r="24" spans="1:18" ht="13.5">
      <c r="A24" s="247"/>
      <c r="B24" s="232" t="s">
        <v>8</v>
      </c>
      <c r="C24" s="18">
        <v>1</v>
      </c>
      <c r="D24" s="19" t="s">
        <v>3</v>
      </c>
      <c r="E24" s="20"/>
      <c r="F24" s="18"/>
      <c r="G24" s="18"/>
      <c r="H24" s="18"/>
      <c r="I24" s="18"/>
      <c r="J24" s="18"/>
      <c r="K24" s="18"/>
      <c r="L24" s="18"/>
      <c r="M24" s="18">
        <v>22.5</v>
      </c>
      <c r="N24" s="18"/>
      <c r="O24" s="21"/>
      <c r="P24" s="227"/>
      <c r="Q24" s="1"/>
      <c r="R24" s="1"/>
    </row>
    <row r="25" spans="1:18" ht="13.5">
      <c r="A25" s="247"/>
      <c r="B25" s="232"/>
      <c r="C25" s="18">
        <v>2</v>
      </c>
      <c r="D25" s="19" t="s">
        <v>51</v>
      </c>
      <c r="E25" s="20"/>
      <c r="F25" s="18"/>
      <c r="G25" s="18">
        <v>22.5</v>
      </c>
      <c r="H25" s="18"/>
      <c r="I25" s="18"/>
      <c r="J25" s="18"/>
      <c r="K25" s="18"/>
      <c r="L25" s="18"/>
      <c r="M25" s="18"/>
      <c r="N25" s="18"/>
      <c r="O25" s="21"/>
      <c r="P25" s="227"/>
      <c r="Q25" s="1"/>
      <c r="R25" s="1"/>
    </row>
    <row r="26" spans="1:18" ht="13.5">
      <c r="A26" s="247"/>
      <c r="B26" s="232" t="s">
        <v>9</v>
      </c>
      <c r="C26" s="18">
        <v>1</v>
      </c>
      <c r="D26" s="19" t="s">
        <v>5</v>
      </c>
      <c r="E26" s="20"/>
      <c r="F26" s="18">
        <v>22.5</v>
      </c>
      <c r="G26" s="18"/>
      <c r="H26" s="18"/>
      <c r="I26" s="18"/>
      <c r="J26" s="18"/>
      <c r="K26" s="18"/>
      <c r="L26" s="18"/>
      <c r="M26" s="18"/>
      <c r="N26" s="18"/>
      <c r="O26" s="21"/>
      <c r="P26" s="227"/>
      <c r="Q26" s="1"/>
      <c r="R26" s="1"/>
    </row>
    <row r="27" spans="1:18" ht="13.5">
      <c r="A27" s="247"/>
      <c r="B27" s="232"/>
      <c r="C27" s="18">
        <v>2</v>
      </c>
      <c r="D27" s="19" t="s">
        <v>64</v>
      </c>
      <c r="E27" s="20"/>
      <c r="F27" s="18"/>
      <c r="G27" s="18"/>
      <c r="H27" s="18"/>
      <c r="I27" s="18"/>
      <c r="J27" s="18"/>
      <c r="K27" s="18"/>
      <c r="L27" s="18">
        <v>22.5</v>
      </c>
      <c r="M27" s="18"/>
      <c r="N27" s="18"/>
      <c r="O27" s="21"/>
      <c r="P27" s="227"/>
      <c r="Q27" s="1"/>
      <c r="R27" s="1"/>
    </row>
    <row r="28" spans="1:18" ht="13.5">
      <c r="A28" s="247"/>
      <c r="B28" s="233" t="s">
        <v>79</v>
      </c>
      <c r="C28" s="233"/>
      <c r="D28" s="234"/>
      <c r="E28" s="18">
        <v>67.5</v>
      </c>
      <c r="F28" s="18"/>
      <c r="G28" s="18"/>
      <c r="H28" s="18"/>
      <c r="I28" s="18"/>
      <c r="J28" s="18"/>
      <c r="K28" s="18"/>
      <c r="L28" s="18"/>
      <c r="M28" s="18"/>
      <c r="N28" s="18"/>
      <c r="O28" s="21"/>
      <c r="P28" s="227"/>
      <c r="Q28" s="1"/>
      <c r="R28" s="1"/>
    </row>
    <row r="29" spans="1:18" ht="13.5">
      <c r="A29" s="247"/>
      <c r="B29" s="233" t="s">
        <v>80</v>
      </c>
      <c r="C29" s="233"/>
      <c r="D29" s="234"/>
      <c r="E29" s="18">
        <v>22.5</v>
      </c>
      <c r="F29" s="18"/>
      <c r="G29" s="18"/>
      <c r="H29" s="18"/>
      <c r="I29" s="18"/>
      <c r="J29" s="18"/>
      <c r="K29" s="18"/>
      <c r="L29" s="18"/>
      <c r="M29" s="18"/>
      <c r="N29" s="18"/>
      <c r="O29" s="21"/>
      <c r="P29" s="227"/>
      <c r="Q29" s="1"/>
      <c r="R29" s="1"/>
    </row>
    <row r="30" spans="1:18" ht="13.5">
      <c r="A30" s="248"/>
      <c r="B30" s="234" t="s">
        <v>85</v>
      </c>
      <c r="C30" s="252"/>
      <c r="D30" s="252"/>
      <c r="E30" s="26">
        <v>67.5</v>
      </c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28"/>
      <c r="Q30" s="1"/>
      <c r="R30" s="1"/>
    </row>
    <row r="31" spans="1:18" ht="13.5">
      <c r="A31" s="249"/>
      <c r="B31" s="255"/>
      <c r="C31" s="255"/>
      <c r="D31" s="256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229"/>
      <c r="Q31" s="1"/>
      <c r="R31" s="1"/>
    </row>
    <row r="32" spans="1:18" ht="13.5">
      <c r="A32" s="246" t="s">
        <v>45</v>
      </c>
      <c r="B32" s="254" t="s">
        <v>0</v>
      </c>
      <c r="C32" s="28">
        <v>1</v>
      </c>
      <c r="D32" s="29" t="s">
        <v>21</v>
      </c>
      <c r="E32" s="30"/>
      <c r="F32" s="28"/>
      <c r="G32" s="28">
        <v>22.5</v>
      </c>
      <c r="H32" s="28"/>
      <c r="I32" s="28"/>
      <c r="J32" s="28"/>
      <c r="K32" s="28"/>
      <c r="L32" s="28"/>
      <c r="M32" s="28"/>
      <c r="N32" s="28"/>
      <c r="O32" s="31"/>
      <c r="P32" s="226">
        <f>SUM(E32:O44)</f>
        <v>281.25</v>
      </c>
      <c r="Q32" s="1"/>
      <c r="R32" s="1"/>
    </row>
    <row r="33" spans="1:18" ht="13.5">
      <c r="A33" s="247"/>
      <c r="B33" s="232"/>
      <c r="C33" s="18">
        <v>2</v>
      </c>
      <c r="D33" s="19" t="s">
        <v>20</v>
      </c>
      <c r="E33" s="20"/>
      <c r="F33" s="18"/>
      <c r="G33" s="18"/>
      <c r="H33" s="18"/>
      <c r="I33" s="18"/>
      <c r="J33" s="18"/>
      <c r="K33" s="18">
        <v>22.5</v>
      </c>
      <c r="L33" s="18"/>
      <c r="M33" s="18"/>
      <c r="N33" s="18"/>
      <c r="O33" s="21"/>
      <c r="P33" s="227"/>
      <c r="Q33" s="1"/>
      <c r="R33" s="1"/>
    </row>
    <row r="34" spans="1:18" ht="24">
      <c r="A34" s="247"/>
      <c r="B34" s="232" t="s">
        <v>6</v>
      </c>
      <c r="C34" s="18">
        <v>1</v>
      </c>
      <c r="D34" s="19" t="s">
        <v>55</v>
      </c>
      <c r="E34" s="20"/>
      <c r="F34" s="18"/>
      <c r="G34" s="18"/>
      <c r="H34" s="18"/>
      <c r="I34" s="18">
        <v>22.5</v>
      </c>
      <c r="J34" s="18"/>
      <c r="K34" s="18"/>
      <c r="L34" s="18"/>
      <c r="M34" s="18"/>
      <c r="N34" s="18"/>
      <c r="O34" s="21"/>
      <c r="P34" s="227"/>
      <c r="Q34" s="1"/>
      <c r="R34" s="1"/>
    </row>
    <row r="35" spans="1:18" ht="13.5">
      <c r="A35" s="247"/>
      <c r="B35" s="232"/>
      <c r="C35" s="18">
        <v>2</v>
      </c>
      <c r="D35" s="19"/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21"/>
      <c r="P35" s="227"/>
      <c r="Q35" s="1"/>
      <c r="R35" s="1"/>
    </row>
    <row r="36" spans="1:18" ht="13.5">
      <c r="A36" s="247"/>
      <c r="B36" s="232" t="s">
        <v>7</v>
      </c>
      <c r="C36" s="18">
        <v>1</v>
      </c>
      <c r="D36" s="19" t="s">
        <v>56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21">
        <v>22.5</v>
      </c>
      <c r="P36" s="227"/>
      <c r="Q36" s="1"/>
      <c r="R36" s="1"/>
    </row>
    <row r="37" spans="1:18" ht="13.5">
      <c r="A37" s="247"/>
      <c r="B37" s="232"/>
      <c r="C37" s="18">
        <v>2</v>
      </c>
      <c r="D37" s="19" t="s">
        <v>57</v>
      </c>
      <c r="E37" s="20"/>
      <c r="F37" s="18"/>
      <c r="G37" s="18"/>
      <c r="H37" s="18"/>
      <c r="I37" s="18"/>
      <c r="J37" s="18"/>
      <c r="K37" s="18"/>
      <c r="L37" s="18">
        <v>22.5</v>
      </c>
      <c r="M37" s="18"/>
      <c r="N37" s="18"/>
      <c r="O37" s="21"/>
      <c r="P37" s="227"/>
      <c r="Q37" s="1"/>
      <c r="R37" s="1"/>
    </row>
    <row r="38" spans="1:18" ht="13.5">
      <c r="A38" s="247"/>
      <c r="B38" s="232" t="s">
        <v>8</v>
      </c>
      <c r="C38" s="18">
        <v>1</v>
      </c>
      <c r="D38" s="22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27"/>
      <c r="Q38" s="1"/>
      <c r="R38" s="1"/>
    </row>
    <row r="39" spans="1:18" ht="13.5">
      <c r="A39" s="247"/>
      <c r="B39" s="232"/>
      <c r="C39" s="18">
        <v>2</v>
      </c>
      <c r="D39" s="19" t="s">
        <v>4</v>
      </c>
      <c r="E39" s="20"/>
      <c r="F39" s="18"/>
      <c r="G39" s="18"/>
      <c r="H39" s="18"/>
      <c r="I39" s="18">
        <v>22.5</v>
      </c>
      <c r="J39" s="18"/>
      <c r="K39" s="18"/>
      <c r="L39" s="18"/>
      <c r="M39" s="18"/>
      <c r="N39" s="18"/>
      <c r="O39" s="21"/>
      <c r="P39" s="227"/>
      <c r="Q39" s="1"/>
      <c r="R39" s="1"/>
    </row>
    <row r="40" spans="1:18" ht="13.5">
      <c r="A40" s="247"/>
      <c r="B40" s="232" t="s">
        <v>9</v>
      </c>
      <c r="C40" s="18">
        <v>1</v>
      </c>
      <c r="D40" s="19" t="s">
        <v>48</v>
      </c>
      <c r="E40" s="20"/>
      <c r="F40" s="18"/>
      <c r="G40" s="18"/>
      <c r="H40" s="18"/>
      <c r="I40" s="18"/>
      <c r="J40" s="18"/>
      <c r="K40" s="18"/>
      <c r="L40" s="18"/>
      <c r="M40" s="18">
        <v>22.5</v>
      </c>
      <c r="N40" s="18"/>
      <c r="O40" s="21"/>
      <c r="P40" s="227"/>
      <c r="Q40" s="1"/>
      <c r="R40" s="1"/>
    </row>
    <row r="41" spans="1:18" ht="13.5">
      <c r="A41" s="247"/>
      <c r="B41" s="232"/>
      <c r="C41" s="18">
        <v>2</v>
      </c>
      <c r="D41" s="19"/>
      <c r="E41" s="20"/>
      <c r="F41" s="18"/>
      <c r="G41" s="18"/>
      <c r="H41" s="18"/>
      <c r="I41" s="18"/>
      <c r="J41" s="18"/>
      <c r="K41" s="18"/>
      <c r="L41" s="18"/>
      <c r="M41" s="18"/>
      <c r="N41" s="18"/>
      <c r="O41" s="21"/>
      <c r="P41" s="227"/>
      <c r="Q41" s="1"/>
      <c r="R41" s="1"/>
    </row>
    <row r="42" spans="1:18" ht="13.5">
      <c r="A42" s="247"/>
      <c r="B42" s="233" t="s">
        <v>81</v>
      </c>
      <c r="C42" s="233"/>
      <c r="D42" s="234"/>
      <c r="E42" s="18">
        <f>45*3*45/60</f>
        <v>101.25</v>
      </c>
      <c r="F42" s="18"/>
      <c r="G42" s="18"/>
      <c r="H42" s="18"/>
      <c r="I42" s="18"/>
      <c r="J42" s="18"/>
      <c r="K42" s="18"/>
      <c r="L42" s="18"/>
      <c r="M42" s="18"/>
      <c r="N42" s="18"/>
      <c r="O42" s="21"/>
      <c r="P42" s="227"/>
      <c r="Q42" s="1"/>
      <c r="R42" s="1"/>
    </row>
    <row r="43" spans="1:18" ht="13.5">
      <c r="A43" s="248"/>
      <c r="B43" s="234" t="s">
        <v>86</v>
      </c>
      <c r="C43" s="252"/>
      <c r="D43" s="252"/>
      <c r="E43" s="26">
        <f>30*45/60</f>
        <v>22.5</v>
      </c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28"/>
      <c r="Q43" s="1"/>
      <c r="R43" s="1"/>
    </row>
    <row r="44" spans="1:18" ht="13.5">
      <c r="A44" s="248"/>
      <c r="B44" s="235"/>
      <c r="C44" s="235"/>
      <c r="D44" s="23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228"/>
      <c r="Q44" s="1"/>
      <c r="R44" s="1"/>
    </row>
    <row r="45" spans="1:18" ht="13.5">
      <c r="A45" s="246" t="s">
        <v>46</v>
      </c>
      <c r="B45" s="254" t="s">
        <v>0</v>
      </c>
      <c r="C45" s="28">
        <v>1</v>
      </c>
      <c r="D45" s="29"/>
      <c r="E45" s="30"/>
      <c r="F45" s="28"/>
      <c r="G45" s="28"/>
      <c r="H45" s="28"/>
      <c r="I45" s="28"/>
      <c r="J45" s="28"/>
      <c r="K45" s="28"/>
      <c r="L45" s="28"/>
      <c r="M45" s="28"/>
      <c r="N45" s="28"/>
      <c r="O45" s="31"/>
      <c r="P45" s="226">
        <f>SUM(E45:O57)</f>
        <v>213.75</v>
      </c>
      <c r="Q45" s="1"/>
      <c r="R45" s="1"/>
    </row>
    <row r="46" spans="1:18" ht="13.5">
      <c r="A46" s="247"/>
      <c r="B46" s="232"/>
      <c r="C46" s="18">
        <v>2</v>
      </c>
      <c r="D46" s="19"/>
      <c r="E46" s="20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27"/>
      <c r="Q46" s="1"/>
      <c r="R46" s="1"/>
    </row>
    <row r="47" spans="1:18" ht="13.5">
      <c r="A47" s="247"/>
      <c r="B47" s="232" t="s">
        <v>6</v>
      </c>
      <c r="C47" s="18">
        <v>1</v>
      </c>
      <c r="D47" s="19"/>
      <c r="E47" s="20"/>
      <c r="F47" s="18"/>
      <c r="G47" s="18"/>
      <c r="H47" s="18"/>
      <c r="I47" s="18"/>
      <c r="J47" s="18"/>
      <c r="K47" s="18"/>
      <c r="L47" s="18"/>
      <c r="M47" s="18"/>
      <c r="N47" s="18"/>
      <c r="O47" s="21"/>
      <c r="P47" s="227"/>
      <c r="Q47" s="1"/>
      <c r="R47" s="1"/>
    </row>
    <row r="48" spans="1:18" ht="13.5">
      <c r="A48" s="247"/>
      <c r="B48" s="232"/>
      <c r="C48" s="18">
        <v>2</v>
      </c>
      <c r="D48" s="19" t="s">
        <v>65</v>
      </c>
      <c r="E48" s="20"/>
      <c r="F48" s="18"/>
      <c r="G48" s="18">
        <v>22.5</v>
      </c>
      <c r="H48" s="18"/>
      <c r="I48" s="18"/>
      <c r="J48" s="18"/>
      <c r="K48" s="18"/>
      <c r="L48" s="18"/>
      <c r="M48" s="18"/>
      <c r="N48" s="18"/>
      <c r="O48" s="21"/>
      <c r="P48" s="227"/>
      <c r="Q48" s="1"/>
      <c r="R48" s="1"/>
    </row>
    <row r="49" spans="1:18" ht="13.5">
      <c r="A49" s="247"/>
      <c r="B49" s="232" t="s">
        <v>7</v>
      </c>
      <c r="C49" s="18">
        <v>1</v>
      </c>
      <c r="D49" s="19" t="s">
        <v>2</v>
      </c>
      <c r="E49" s="20"/>
      <c r="F49" s="18"/>
      <c r="G49" s="18"/>
      <c r="H49" s="18"/>
      <c r="I49" s="18">
        <v>22.5</v>
      </c>
      <c r="J49" s="18"/>
      <c r="K49" s="18"/>
      <c r="L49" s="18"/>
      <c r="M49" s="18"/>
      <c r="N49" s="18"/>
      <c r="O49" s="21"/>
      <c r="P49" s="227"/>
      <c r="Q49" s="1"/>
      <c r="R49" s="1"/>
    </row>
    <row r="50" spans="1:18" ht="13.5">
      <c r="A50" s="247"/>
      <c r="B50" s="232"/>
      <c r="C50" s="18">
        <v>2</v>
      </c>
      <c r="D50" s="19"/>
      <c r="E50" s="20"/>
      <c r="F50" s="18"/>
      <c r="G50" s="18"/>
      <c r="H50" s="18"/>
      <c r="I50" s="18"/>
      <c r="J50" s="18"/>
      <c r="K50" s="18"/>
      <c r="L50" s="18"/>
      <c r="M50" s="18"/>
      <c r="N50" s="18"/>
      <c r="O50" s="21"/>
      <c r="P50" s="227"/>
      <c r="Q50" s="1"/>
      <c r="R50" s="1"/>
    </row>
    <row r="51" spans="1:18" ht="13.5">
      <c r="A51" s="247"/>
      <c r="B51" s="232" t="s">
        <v>8</v>
      </c>
      <c r="C51" s="18">
        <v>1</v>
      </c>
      <c r="D51" s="19"/>
      <c r="E51" s="20"/>
      <c r="F51" s="18"/>
      <c r="G51" s="18"/>
      <c r="H51" s="18"/>
      <c r="I51" s="18"/>
      <c r="J51" s="18"/>
      <c r="K51" s="18"/>
      <c r="L51" s="18"/>
      <c r="M51" s="18"/>
      <c r="N51" s="18"/>
      <c r="O51" s="21"/>
      <c r="P51" s="227"/>
      <c r="Q51" s="1"/>
      <c r="R51" s="1"/>
    </row>
    <row r="52" spans="1:18" ht="13.5">
      <c r="A52" s="247"/>
      <c r="B52" s="232"/>
      <c r="C52" s="18">
        <v>2</v>
      </c>
      <c r="D52" s="19"/>
      <c r="E52" s="20"/>
      <c r="F52" s="18"/>
      <c r="G52" s="18"/>
      <c r="H52" s="18"/>
      <c r="I52" s="18"/>
      <c r="J52" s="18"/>
      <c r="K52" s="18"/>
      <c r="L52" s="18"/>
      <c r="M52" s="18"/>
      <c r="N52" s="18"/>
      <c r="O52" s="21"/>
      <c r="P52" s="227"/>
      <c r="Q52" s="1"/>
      <c r="R52" s="1"/>
    </row>
    <row r="53" spans="1:18" ht="13.5">
      <c r="A53" s="247"/>
      <c r="B53" s="232" t="s">
        <v>9</v>
      </c>
      <c r="C53" s="18">
        <v>1</v>
      </c>
      <c r="D53" s="19" t="s">
        <v>63</v>
      </c>
      <c r="E53" s="20"/>
      <c r="F53" s="18"/>
      <c r="G53" s="18"/>
      <c r="H53" s="18"/>
      <c r="I53" s="18">
        <v>22.5</v>
      </c>
      <c r="J53" s="18"/>
      <c r="K53" s="18"/>
      <c r="L53" s="18"/>
      <c r="M53" s="18"/>
      <c r="N53" s="18"/>
      <c r="O53" s="21"/>
      <c r="P53" s="227"/>
      <c r="Q53" s="1"/>
      <c r="R53" s="1"/>
    </row>
    <row r="54" spans="1:18" ht="13.5">
      <c r="A54" s="247"/>
      <c r="B54" s="232"/>
      <c r="C54" s="18">
        <v>2</v>
      </c>
      <c r="D54" s="19" t="s">
        <v>59</v>
      </c>
      <c r="E54" s="20"/>
      <c r="F54" s="18"/>
      <c r="G54" s="18"/>
      <c r="H54" s="18"/>
      <c r="I54" s="18"/>
      <c r="J54" s="18"/>
      <c r="K54" s="18"/>
      <c r="L54" s="18"/>
      <c r="M54" s="18"/>
      <c r="N54" s="18"/>
      <c r="O54" s="21">
        <v>22.5</v>
      </c>
      <c r="P54" s="227"/>
      <c r="Q54" s="1"/>
      <c r="R54" s="1"/>
    </row>
    <row r="55" spans="1:18" ht="13.5">
      <c r="A55" s="247"/>
      <c r="B55" s="233" t="s">
        <v>82</v>
      </c>
      <c r="C55" s="233"/>
      <c r="D55" s="234"/>
      <c r="E55" s="18">
        <f>45*3*45/60</f>
        <v>101.25</v>
      </c>
      <c r="F55" s="18"/>
      <c r="G55" s="18"/>
      <c r="H55" s="18"/>
      <c r="I55" s="18"/>
      <c r="J55" s="18"/>
      <c r="K55" s="18"/>
      <c r="L55" s="18"/>
      <c r="M55" s="18"/>
      <c r="N55" s="18"/>
      <c r="O55" s="21"/>
      <c r="P55" s="227"/>
      <c r="Q55" s="1"/>
      <c r="R55" s="1"/>
    </row>
    <row r="56" spans="1:18" ht="13.5">
      <c r="A56" s="248"/>
      <c r="B56" s="234" t="s">
        <v>87</v>
      </c>
      <c r="C56" s="252"/>
      <c r="D56" s="252"/>
      <c r="E56" s="26">
        <v>22.5</v>
      </c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28"/>
      <c r="Q56" s="1"/>
      <c r="R56" s="1"/>
    </row>
    <row r="57" spans="1:18" ht="13.5">
      <c r="A57" s="249"/>
      <c r="B57" s="230"/>
      <c r="C57" s="230"/>
      <c r="D57" s="231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/>
      <c r="P57" s="229"/>
      <c r="Q57" s="1"/>
      <c r="R57" s="1"/>
    </row>
    <row r="58" spans="1:18" ht="16.5" customHeight="1">
      <c r="A58" s="237" t="s">
        <v>83</v>
      </c>
      <c r="B58" s="238"/>
      <c r="C58" s="238"/>
      <c r="D58" s="239"/>
      <c r="E58" s="33">
        <f>SUM(E4:E57)</f>
        <v>630</v>
      </c>
      <c r="F58" s="240">
        <f>SUM(F4:H57)</f>
        <v>157.5</v>
      </c>
      <c r="G58" s="240"/>
      <c r="H58" s="240"/>
      <c r="I58" s="240">
        <f>SUM(I4:L57)</f>
        <v>225</v>
      </c>
      <c r="J58" s="240"/>
      <c r="K58" s="240"/>
      <c r="L58" s="240"/>
      <c r="M58" s="240">
        <f>SUM(M4:O57)</f>
        <v>270</v>
      </c>
      <c r="N58" s="240"/>
      <c r="O58" s="241"/>
      <c r="P58" s="36">
        <f>SUM(P4:P57)</f>
        <v>1282.5</v>
      </c>
      <c r="Q58" s="1"/>
      <c r="R58" s="1"/>
    </row>
    <row r="59" spans="1:18" ht="13.5">
      <c r="A59" s="11"/>
      <c r="B59" s="11"/>
      <c r="C59" s="11"/>
      <c r="D59" s="45"/>
      <c r="E59" s="4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"/>
      <c r="R59" s="1"/>
    </row>
  </sheetData>
  <mergeCells count="61">
    <mergeCell ref="I2:I3"/>
    <mergeCell ref="J2:J3"/>
    <mergeCell ref="K2:K3"/>
    <mergeCell ref="L2:L3"/>
    <mergeCell ref="O2:O3"/>
    <mergeCell ref="E1:E3"/>
    <mergeCell ref="B4:B5"/>
    <mergeCell ref="B6:B7"/>
    <mergeCell ref="N1:O1"/>
    <mergeCell ref="I1:L1"/>
    <mergeCell ref="M2:N2"/>
    <mergeCell ref="F2:F3"/>
    <mergeCell ref="G2:G3"/>
    <mergeCell ref="H2:H3"/>
    <mergeCell ref="B8:B9"/>
    <mergeCell ref="A1:D3"/>
    <mergeCell ref="A4:A17"/>
    <mergeCell ref="B10:B11"/>
    <mergeCell ref="B12:B13"/>
    <mergeCell ref="B20:B21"/>
    <mergeCell ref="B16:D16"/>
    <mergeCell ref="B24:B25"/>
    <mergeCell ref="B22:B23"/>
    <mergeCell ref="A32:A44"/>
    <mergeCell ref="B26:B27"/>
    <mergeCell ref="B32:B33"/>
    <mergeCell ref="B34:B35"/>
    <mergeCell ref="B28:D28"/>
    <mergeCell ref="B29:D29"/>
    <mergeCell ref="B31:D31"/>
    <mergeCell ref="B43:D43"/>
    <mergeCell ref="A45:A57"/>
    <mergeCell ref="B47:B48"/>
    <mergeCell ref="B49:B50"/>
    <mergeCell ref="B51:B52"/>
    <mergeCell ref="B53:B54"/>
    <mergeCell ref="B45:B46"/>
    <mergeCell ref="B55:D55"/>
    <mergeCell ref="B56:D56"/>
    <mergeCell ref="P1:P3"/>
    <mergeCell ref="P4:P17"/>
    <mergeCell ref="P18:P31"/>
    <mergeCell ref="A18:A31"/>
    <mergeCell ref="B14:D14"/>
    <mergeCell ref="B15:D15"/>
    <mergeCell ref="B17:D17"/>
    <mergeCell ref="B30:D30"/>
    <mergeCell ref="F1:H1"/>
    <mergeCell ref="B18:B19"/>
    <mergeCell ref="A58:D58"/>
    <mergeCell ref="F58:H58"/>
    <mergeCell ref="I58:L58"/>
    <mergeCell ref="M58:O58"/>
    <mergeCell ref="P32:P44"/>
    <mergeCell ref="P45:P57"/>
    <mergeCell ref="B57:D57"/>
    <mergeCell ref="B36:B37"/>
    <mergeCell ref="B38:B39"/>
    <mergeCell ref="B40:B41"/>
    <mergeCell ref="B42:D42"/>
    <mergeCell ref="B44:D44"/>
  </mergeCells>
  <printOptions/>
  <pageMargins left="0.28" right="0.12" top="0.38" bottom="0.56" header="0.12" footer="0.5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K21" sqref="K21"/>
    </sheetView>
  </sheetViews>
  <sheetFormatPr defaultColWidth="9.00390625" defaultRowHeight="13.5"/>
  <cols>
    <col min="1" max="1" width="2.50390625" style="40" customWidth="1"/>
    <col min="2" max="2" width="3.00390625" style="40" customWidth="1"/>
    <col min="3" max="3" width="2.25390625" style="40" customWidth="1"/>
    <col min="4" max="4" width="15.375" style="41" customWidth="1"/>
    <col min="5" max="5" width="5.75390625" style="42" customWidth="1"/>
    <col min="6" max="6" width="5.375" style="40" customWidth="1"/>
    <col min="7" max="7" width="5.625" style="40" customWidth="1"/>
    <col min="8" max="8" width="6.00390625" style="40" customWidth="1"/>
    <col min="9" max="10" width="6.50390625" style="40" customWidth="1"/>
    <col min="11" max="11" width="6.375" style="40" customWidth="1"/>
    <col min="12" max="12" width="6.75390625" style="40" customWidth="1"/>
    <col min="13" max="13" width="8.75390625" style="40" customWidth="1"/>
    <col min="14" max="14" width="7.25390625" style="40" customWidth="1"/>
    <col min="15" max="15" width="7.375" style="40" customWidth="1"/>
    <col min="16" max="16" width="4.625" style="40" customWidth="1"/>
    <col min="17" max="49" width="9.00390625" style="2" customWidth="1"/>
  </cols>
  <sheetData>
    <row r="1" spans="1:18" ht="20.25" customHeight="1">
      <c r="A1" s="257" t="s">
        <v>34</v>
      </c>
      <c r="B1" s="258"/>
      <c r="C1" s="258"/>
      <c r="D1" s="259"/>
      <c r="E1" s="267" t="s">
        <v>27</v>
      </c>
      <c r="F1" s="267" t="s">
        <v>40</v>
      </c>
      <c r="G1" s="267"/>
      <c r="H1" s="267"/>
      <c r="I1" s="284" t="s">
        <v>41</v>
      </c>
      <c r="J1" s="282"/>
      <c r="K1" s="282"/>
      <c r="L1" s="282"/>
      <c r="M1" s="6"/>
      <c r="N1" s="282" t="s">
        <v>13</v>
      </c>
      <c r="O1" s="283"/>
      <c r="P1" s="242" t="s">
        <v>16</v>
      </c>
      <c r="Q1" s="1"/>
      <c r="R1" s="1"/>
    </row>
    <row r="2" spans="1:18" ht="18.75" customHeight="1">
      <c r="A2" s="263"/>
      <c r="B2" s="261"/>
      <c r="C2" s="261"/>
      <c r="D2" s="262"/>
      <c r="E2" s="268"/>
      <c r="F2" s="281" t="s">
        <v>10</v>
      </c>
      <c r="G2" s="281" t="s">
        <v>11</v>
      </c>
      <c r="H2" s="281" t="s">
        <v>12</v>
      </c>
      <c r="I2" s="281" t="s">
        <v>30</v>
      </c>
      <c r="J2" s="281" t="s">
        <v>31</v>
      </c>
      <c r="K2" s="281" t="s">
        <v>32</v>
      </c>
      <c r="L2" s="281" t="s">
        <v>33</v>
      </c>
      <c r="M2" s="279" t="s">
        <v>19</v>
      </c>
      <c r="N2" s="275"/>
      <c r="O2" s="7" t="s">
        <v>35</v>
      </c>
      <c r="P2" s="244"/>
      <c r="Q2" s="1"/>
      <c r="R2" s="1"/>
    </row>
    <row r="3" spans="1:18" ht="24.75" customHeight="1" thickBot="1">
      <c r="A3" s="263"/>
      <c r="B3" s="261"/>
      <c r="C3" s="261"/>
      <c r="D3" s="262"/>
      <c r="E3" s="278"/>
      <c r="F3" s="276"/>
      <c r="G3" s="276"/>
      <c r="H3" s="276"/>
      <c r="I3" s="276"/>
      <c r="J3" s="276"/>
      <c r="K3" s="276"/>
      <c r="L3" s="276"/>
      <c r="M3" s="8" t="s">
        <v>29</v>
      </c>
      <c r="N3" s="9" t="s">
        <v>28</v>
      </c>
      <c r="O3" s="10" t="s">
        <v>43</v>
      </c>
      <c r="P3" s="280"/>
      <c r="Q3" s="1"/>
      <c r="R3" s="1"/>
    </row>
    <row r="4" spans="1:18" ht="14.25" thickTop="1">
      <c r="A4" s="264" t="s">
        <v>47</v>
      </c>
      <c r="B4" s="269" t="s">
        <v>0</v>
      </c>
      <c r="C4" s="14">
        <v>1</v>
      </c>
      <c r="D4" s="15"/>
      <c r="E4" s="16"/>
      <c r="F4" s="14"/>
      <c r="G4" s="14"/>
      <c r="H4" s="14"/>
      <c r="I4" s="14"/>
      <c r="J4" s="14"/>
      <c r="K4" s="14"/>
      <c r="L4" s="14"/>
      <c r="M4" s="14"/>
      <c r="N4" s="14"/>
      <c r="O4" s="17"/>
      <c r="P4" s="245"/>
      <c r="Q4" s="1"/>
      <c r="R4" s="1"/>
    </row>
    <row r="5" spans="1:18" ht="13.5">
      <c r="A5" s="247"/>
      <c r="B5" s="232"/>
      <c r="C5" s="18">
        <v>2</v>
      </c>
      <c r="D5" s="19"/>
      <c r="E5" s="20"/>
      <c r="F5" s="18"/>
      <c r="G5" s="18"/>
      <c r="H5" s="18"/>
      <c r="I5" s="18"/>
      <c r="J5" s="18"/>
      <c r="K5" s="18"/>
      <c r="L5" s="18"/>
      <c r="M5" s="18"/>
      <c r="N5" s="18"/>
      <c r="O5" s="21"/>
      <c r="P5" s="227"/>
      <c r="Q5" s="1"/>
      <c r="R5" s="1"/>
    </row>
    <row r="6" spans="1:18" ht="13.5">
      <c r="A6" s="247"/>
      <c r="B6" s="232" t="s">
        <v>6</v>
      </c>
      <c r="C6" s="18">
        <v>1</v>
      </c>
      <c r="D6" s="19"/>
      <c r="E6" s="20"/>
      <c r="F6" s="18"/>
      <c r="G6" s="18"/>
      <c r="H6" s="18"/>
      <c r="I6" s="18"/>
      <c r="J6" s="18"/>
      <c r="K6" s="18"/>
      <c r="L6" s="18"/>
      <c r="M6" s="18"/>
      <c r="N6" s="18"/>
      <c r="O6" s="21"/>
      <c r="P6" s="227"/>
      <c r="Q6" s="1"/>
      <c r="R6" s="1"/>
    </row>
    <row r="7" spans="1:18" ht="13.5">
      <c r="A7" s="247"/>
      <c r="B7" s="232"/>
      <c r="C7" s="18">
        <v>2</v>
      </c>
      <c r="D7" s="19"/>
      <c r="E7" s="20"/>
      <c r="F7" s="18"/>
      <c r="G7" s="18"/>
      <c r="H7" s="18"/>
      <c r="I7" s="18"/>
      <c r="J7" s="18"/>
      <c r="K7" s="18"/>
      <c r="L7" s="18"/>
      <c r="M7" s="18"/>
      <c r="N7" s="18"/>
      <c r="O7" s="21"/>
      <c r="P7" s="227"/>
      <c r="Q7" s="1"/>
      <c r="R7" s="1"/>
    </row>
    <row r="8" spans="1:18" ht="13.5">
      <c r="A8" s="247"/>
      <c r="B8" s="232" t="s">
        <v>7</v>
      </c>
      <c r="C8" s="18">
        <v>1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5"/>
      <c r="P8" s="227"/>
      <c r="Q8" s="1"/>
      <c r="R8" s="1"/>
    </row>
    <row r="9" spans="1:18" ht="13.5">
      <c r="A9" s="247"/>
      <c r="B9" s="232"/>
      <c r="C9" s="18">
        <v>2</v>
      </c>
      <c r="D9" s="19"/>
      <c r="E9" s="20"/>
      <c r="F9" s="18"/>
      <c r="G9" s="18"/>
      <c r="H9" s="18"/>
      <c r="I9" s="18"/>
      <c r="J9" s="18"/>
      <c r="K9" s="18"/>
      <c r="L9" s="18"/>
      <c r="M9" s="18"/>
      <c r="N9" s="18"/>
      <c r="O9" s="21"/>
      <c r="P9" s="227"/>
      <c r="Q9" s="1"/>
      <c r="R9" s="1"/>
    </row>
    <row r="10" spans="1:18" ht="13.5">
      <c r="A10" s="247"/>
      <c r="B10" s="232" t="s">
        <v>8</v>
      </c>
      <c r="C10" s="18">
        <v>1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21"/>
      <c r="P10" s="227"/>
      <c r="Q10" s="1"/>
      <c r="R10" s="1"/>
    </row>
    <row r="11" spans="1:18" ht="13.5">
      <c r="A11" s="247"/>
      <c r="B11" s="232"/>
      <c r="C11" s="18">
        <v>2</v>
      </c>
      <c r="D11" s="19"/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21"/>
      <c r="P11" s="227"/>
      <c r="Q11" s="1"/>
      <c r="R11" s="1"/>
    </row>
    <row r="12" spans="1:18" ht="13.5">
      <c r="A12" s="247"/>
      <c r="B12" s="232" t="s">
        <v>9</v>
      </c>
      <c r="C12" s="18">
        <v>1</v>
      </c>
      <c r="D12" s="19"/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21"/>
      <c r="P12" s="227"/>
      <c r="Q12" s="1"/>
      <c r="R12" s="1"/>
    </row>
    <row r="13" spans="1:18" ht="13.5">
      <c r="A13" s="247"/>
      <c r="B13" s="232"/>
      <c r="C13" s="18">
        <v>2</v>
      </c>
      <c r="D13" s="19"/>
      <c r="E13" s="20"/>
      <c r="F13" s="18"/>
      <c r="G13" s="18"/>
      <c r="H13" s="18"/>
      <c r="I13" s="18"/>
      <c r="J13" s="18"/>
      <c r="K13" s="18"/>
      <c r="L13" s="18"/>
      <c r="M13" s="18"/>
      <c r="N13" s="18"/>
      <c r="O13" s="21"/>
      <c r="P13" s="227"/>
      <c r="Q13" s="1"/>
      <c r="R13" s="1"/>
    </row>
    <row r="14" spans="1:18" ht="13.5">
      <c r="A14" s="247"/>
      <c r="B14" s="233" t="s">
        <v>22</v>
      </c>
      <c r="C14" s="233"/>
      <c r="D14" s="234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1"/>
      <c r="P14" s="227"/>
      <c r="Q14" s="1"/>
      <c r="R14" s="1"/>
    </row>
    <row r="15" spans="1:18" ht="13.5">
      <c r="A15" s="247"/>
      <c r="B15" s="233" t="s">
        <v>14</v>
      </c>
      <c r="C15" s="233"/>
      <c r="D15" s="234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1"/>
      <c r="P15" s="227"/>
      <c r="Q15" s="1"/>
      <c r="R15" s="1"/>
    </row>
    <row r="16" spans="1:18" ht="13.5">
      <c r="A16" s="247"/>
      <c r="B16" s="233" t="s">
        <v>23</v>
      </c>
      <c r="C16" s="233"/>
      <c r="D16" s="23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1"/>
      <c r="P16" s="227"/>
      <c r="Q16" s="1"/>
      <c r="R16" s="1"/>
    </row>
    <row r="17" spans="1:18" ht="13.5">
      <c r="A17" s="248"/>
      <c r="B17" s="250" t="s">
        <v>42</v>
      </c>
      <c r="C17" s="250"/>
      <c r="D17" s="251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28"/>
      <c r="Q17" s="1"/>
      <c r="R17" s="1"/>
    </row>
    <row r="18" spans="1:18" ht="13.5">
      <c r="A18" s="246" t="s">
        <v>44</v>
      </c>
      <c r="B18" s="254" t="s">
        <v>0</v>
      </c>
      <c r="C18" s="28">
        <v>1</v>
      </c>
      <c r="D18" s="29"/>
      <c r="E18" s="30"/>
      <c r="F18" s="28"/>
      <c r="G18" s="28"/>
      <c r="H18" s="28"/>
      <c r="I18" s="28"/>
      <c r="J18" s="28"/>
      <c r="K18" s="28"/>
      <c r="L18" s="28"/>
      <c r="M18" s="28"/>
      <c r="N18" s="28"/>
      <c r="O18" s="31"/>
      <c r="P18" s="226"/>
      <c r="Q18" s="1"/>
      <c r="R18" s="1"/>
    </row>
    <row r="19" spans="1:18" ht="13.5">
      <c r="A19" s="247"/>
      <c r="B19" s="232"/>
      <c r="C19" s="18">
        <v>2</v>
      </c>
      <c r="D19" s="22"/>
      <c r="E19" s="32"/>
      <c r="F19" s="24"/>
      <c r="G19" s="24"/>
      <c r="H19" s="24"/>
      <c r="I19" s="24"/>
      <c r="J19" s="24"/>
      <c r="K19" s="18"/>
      <c r="L19" s="18"/>
      <c r="M19" s="18"/>
      <c r="N19" s="18"/>
      <c r="O19" s="21"/>
      <c r="P19" s="227"/>
      <c r="Q19" s="1"/>
      <c r="R19" s="1"/>
    </row>
    <row r="20" spans="1:18" ht="13.5">
      <c r="A20" s="247"/>
      <c r="B20" s="232" t="s">
        <v>6</v>
      </c>
      <c r="C20" s="18">
        <v>1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21"/>
      <c r="P20" s="227"/>
      <c r="Q20" s="1"/>
      <c r="R20" s="1"/>
    </row>
    <row r="21" spans="1:18" ht="13.5">
      <c r="A21" s="247"/>
      <c r="B21" s="232"/>
      <c r="C21" s="18">
        <v>2</v>
      </c>
      <c r="D21" s="19"/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21"/>
      <c r="P21" s="227"/>
      <c r="Q21" s="1"/>
      <c r="R21" s="1"/>
    </row>
    <row r="22" spans="1:18" ht="13.5">
      <c r="A22" s="247"/>
      <c r="B22" s="232" t="s">
        <v>7</v>
      </c>
      <c r="C22" s="18">
        <v>1</v>
      </c>
      <c r="D22" s="19"/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21"/>
      <c r="P22" s="227"/>
      <c r="Q22" s="1"/>
      <c r="R22" s="1"/>
    </row>
    <row r="23" spans="1:18" ht="13.5">
      <c r="A23" s="247"/>
      <c r="B23" s="232"/>
      <c r="C23" s="18">
        <v>2</v>
      </c>
      <c r="D23" s="19"/>
      <c r="E23" s="20"/>
      <c r="F23" s="18"/>
      <c r="G23" s="18"/>
      <c r="H23" s="18"/>
      <c r="I23" s="18"/>
      <c r="J23" s="18"/>
      <c r="K23" s="18"/>
      <c r="L23" s="18"/>
      <c r="M23" s="18"/>
      <c r="N23" s="18"/>
      <c r="O23" s="21"/>
      <c r="P23" s="227"/>
      <c r="Q23" s="1"/>
      <c r="R23" s="1"/>
    </row>
    <row r="24" spans="1:18" ht="13.5">
      <c r="A24" s="247"/>
      <c r="B24" s="232" t="s">
        <v>8</v>
      </c>
      <c r="C24" s="18">
        <v>1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21"/>
      <c r="P24" s="227"/>
      <c r="Q24" s="1"/>
      <c r="R24" s="1"/>
    </row>
    <row r="25" spans="1:18" ht="13.5">
      <c r="A25" s="247"/>
      <c r="B25" s="232"/>
      <c r="C25" s="18">
        <v>2</v>
      </c>
      <c r="D25" s="19"/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21"/>
      <c r="P25" s="227"/>
      <c r="Q25" s="1"/>
      <c r="R25" s="1"/>
    </row>
    <row r="26" spans="1:18" ht="13.5">
      <c r="A26" s="247"/>
      <c r="B26" s="232" t="s">
        <v>9</v>
      </c>
      <c r="C26" s="18">
        <v>1</v>
      </c>
      <c r="D26" s="19"/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21"/>
      <c r="P26" s="227"/>
      <c r="Q26" s="1"/>
      <c r="R26" s="1"/>
    </row>
    <row r="27" spans="1:18" ht="13.5">
      <c r="A27" s="247"/>
      <c r="B27" s="232"/>
      <c r="C27" s="18">
        <v>2</v>
      </c>
      <c r="D27" s="19"/>
      <c r="E27" s="20"/>
      <c r="F27" s="18"/>
      <c r="G27" s="18"/>
      <c r="H27" s="18"/>
      <c r="I27" s="18"/>
      <c r="J27" s="18"/>
      <c r="K27" s="18"/>
      <c r="L27" s="18"/>
      <c r="M27" s="18"/>
      <c r="N27" s="18"/>
      <c r="O27" s="21"/>
      <c r="P27" s="227"/>
      <c r="Q27" s="1"/>
      <c r="R27" s="1"/>
    </row>
    <row r="28" spans="1:18" ht="13.5">
      <c r="A28" s="247"/>
      <c r="B28" s="233" t="s">
        <v>24</v>
      </c>
      <c r="C28" s="233"/>
      <c r="D28" s="234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1"/>
      <c r="P28" s="227"/>
      <c r="Q28" s="1"/>
      <c r="R28" s="1"/>
    </row>
    <row r="29" spans="1:18" ht="13.5">
      <c r="A29" s="247"/>
      <c r="B29" s="233" t="s">
        <v>15</v>
      </c>
      <c r="C29" s="233"/>
      <c r="D29" s="234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1"/>
      <c r="P29" s="227"/>
      <c r="Q29" s="1"/>
      <c r="R29" s="1"/>
    </row>
    <row r="30" spans="1:18" ht="13.5">
      <c r="A30" s="248"/>
      <c r="B30" s="234" t="s">
        <v>37</v>
      </c>
      <c r="C30" s="252"/>
      <c r="D30" s="252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28"/>
      <c r="Q30" s="1"/>
      <c r="R30" s="1"/>
    </row>
    <row r="31" spans="1:18" ht="13.5">
      <c r="A31" s="249"/>
      <c r="B31" s="255"/>
      <c r="C31" s="255"/>
      <c r="D31" s="256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229"/>
      <c r="Q31" s="1"/>
      <c r="R31" s="1"/>
    </row>
    <row r="32" spans="1:18" ht="13.5">
      <c r="A32" s="246" t="s">
        <v>45</v>
      </c>
      <c r="B32" s="254" t="s">
        <v>0</v>
      </c>
      <c r="C32" s="28">
        <v>1</v>
      </c>
      <c r="D32" s="29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31"/>
      <c r="P32" s="226"/>
      <c r="Q32" s="1"/>
      <c r="R32" s="1"/>
    </row>
    <row r="33" spans="1:18" ht="13.5">
      <c r="A33" s="247"/>
      <c r="B33" s="232"/>
      <c r="C33" s="18">
        <v>2</v>
      </c>
      <c r="D33" s="19"/>
      <c r="E33" s="20"/>
      <c r="F33" s="18"/>
      <c r="G33" s="18"/>
      <c r="H33" s="18"/>
      <c r="I33" s="18"/>
      <c r="J33" s="18"/>
      <c r="K33" s="18"/>
      <c r="L33" s="18"/>
      <c r="M33" s="18"/>
      <c r="N33" s="18"/>
      <c r="O33" s="21"/>
      <c r="P33" s="227"/>
      <c r="Q33" s="1"/>
      <c r="R33" s="1"/>
    </row>
    <row r="34" spans="1:18" ht="13.5">
      <c r="A34" s="247"/>
      <c r="B34" s="232" t="s">
        <v>6</v>
      </c>
      <c r="C34" s="18">
        <v>1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21"/>
      <c r="P34" s="227"/>
      <c r="Q34" s="1"/>
      <c r="R34" s="1"/>
    </row>
    <row r="35" spans="1:18" ht="13.5">
      <c r="A35" s="247"/>
      <c r="B35" s="232"/>
      <c r="C35" s="18">
        <v>2</v>
      </c>
      <c r="D35" s="19"/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21"/>
      <c r="P35" s="227"/>
      <c r="Q35" s="1"/>
      <c r="R35" s="1"/>
    </row>
    <row r="36" spans="1:18" ht="13.5">
      <c r="A36" s="247"/>
      <c r="B36" s="232" t="s">
        <v>7</v>
      </c>
      <c r="C36" s="18">
        <v>1</v>
      </c>
      <c r="D36" s="19"/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21"/>
      <c r="P36" s="227"/>
      <c r="Q36" s="1"/>
      <c r="R36" s="1"/>
    </row>
    <row r="37" spans="1:18" ht="13.5">
      <c r="A37" s="247"/>
      <c r="B37" s="232"/>
      <c r="C37" s="18">
        <v>2</v>
      </c>
      <c r="D37" s="19"/>
      <c r="E37" s="20"/>
      <c r="F37" s="18"/>
      <c r="G37" s="18"/>
      <c r="H37" s="18"/>
      <c r="I37" s="18"/>
      <c r="J37" s="18"/>
      <c r="K37" s="18"/>
      <c r="L37" s="18"/>
      <c r="M37" s="18"/>
      <c r="N37" s="18"/>
      <c r="O37" s="21"/>
      <c r="P37" s="227"/>
      <c r="Q37" s="1"/>
      <c r="R37" s="1"/>
    </row>
    <row r="38" spans="1:18" ht="13.5">
      <c r="A38" s="247"/>
      <c r="B38" s="232" t="s">
        <v>8</v>
      </c>
      <c r="C38" s="18">
        <v>1</v>
      </c>
      <c r="D38" s="22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27"/>
      <c r="Q38" s="1"/>
      <c r="R38" s="1"/>
    </row>
    <row r="39" spans="1:18" ht="13.5">
      <c r="A39" s="247"/>
      <c r="B39" s="232"/>
      <c r="C39" s="18">
        <v>2</v>
      </c>
      <c r="D39" s="19"/>
      <c r="E39" s="20"/>
      <c r="F39" s="18"/>
      <c r="G39" s="18"/>
      <c r="H39" s="18"/>
      <c r="I39" s="18"/>
      <c r="J39" s="18"/>
      <c r="K39" s="18"/>
      <c r="L39" s="18"/>
      <c r="M39" s="18"/>
      <c r="N39" s="18"/>
      <c r="O39" s="21"/>
      <c r="P39" s="227"/>
      <c r="Q39" s="1"/>
      <c r="R39" s="1"/>
    </row>
    <row r="40" spans="1:18" ht="13.5">
      <c r="A40" s="247"/>
      <c r="B40" s="232" t="s">
        <v>9</v>
      </c>
      <c r="C40" s="18">
        <v>1</v>
      </c>
      <c r="D40" s="19"/>
      <c r="E40" s="20"/>
      <c r="F40" s="18"/>
      <c r="G40" s="18"/>
      <c r="H40" s="18"/>
      <c r="I40" s="18"/>
      <c r="J40" s="18"/>
      <c r="K40" s="18"/>
      <c r="L40" s="18"/>
      <c r="M40" s="18"/>
      <c r="N40" s="18"/>
      <c r="O40" s="21"/>
      <c r="P40" s="227"/>
      <c r="Q40" s="1"/>
      <c r="R40" s="1"/>
    </row>
    <row r="41" spans="1:18" ht="13.5">
      <c r="A41" s="247"/>
      <c r="B41" s="232"/>
      <c r="C41" s="18">
        <v>2</v>
      </c>
      <c r="D41" s="19"/>
      <c r="E41" s="20"/>
      <c r="F41" s="18"/>
      <c r="G41" s="18"/>
      <c r="H41" s="18"/>
      <c r="I41" s="18"/>
      <c r="J41" s="18"/>
      <c r="K41" s="18"/>
      <c r="L41" s="18"/>
      <c r="M41" s="18"/>
      <c r="N41" s="18"/>
      <c r="O41" s="21"/>
      <c r="P41" s="227"/>
      <c r="Q41" s="1"/>
      <c r="R41" s="1"/>
    </row>
    <row r="42" spans="1:18" ht="13.5">
      <c r="A42" s="247"/>
      <c r="B42" s="233" t="s">
        <v>25</v>
      </c>
      <c r="C42" s="233"/>
      <c r="D42" s="234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21"/>
      <c r="P42" s="227"/>
      <c r="Q42" s="1"/>
      <c r="R42" s="1"/>
    </row>
    <row r="43" spans="1:18" ht="13.5">
      <c r="A43" s="248"/>
      <c r="B43" s="234" t="s">
        <v>38</v>
      </c>
      <c r="C43" s="252"/>
      <c r="D43" s="25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28"/>
      <c r="Q43" s="1"/>
      <c r="R43" s="1"/>
    </row>
    <row r="44" spans="1:18" ht="13.5">
      <c r="A44" s="248"/>
      <c r="B44" s="250"/>
      <c r="C44" s="250"/>
      <c r="D44" s="251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228"/>
      <c r="Q44" s="1"/>
      <c r="R44" s="1"/>
    </row>
    <row r="45" spans="1:18" ht="13.5">
      <c r="A45" s="246" t="s">
        <v>46</v>
      </c>
      <c r="B45" s="254" t="s">
        <v>0</v>
      </c>
      <c r="C45" s="28">
        <v>1</v>
      </c>
      <c r="D45" s="29"/>
      <c r="E45" s="30"/>
      <c r="F45" s="28"/>
      <c r="G45" s="28"/>
      <c r="H45" s="28"/>
      <c r="I45" s="28"/>
      <c r="J45" s="28"/>
      <c r="K45" s="28"/>
      <c r="L45" s="28"/>
      <c r="M45" s="28"/>
      <c r="N45" s="28"/>
      <c r="O45" s="31"/>
      <c r="P45" s="226"/>
      <c r="Q45" s="1"/>
      <c r="R45" s="1"/>
    </row>
    <row r="46" spans="1:18" ht="13.5">
      <c r="A46" s="247"/>
      <c r="B46" s="232"/>
      <c r="C46" s="18">
        <v>2</v>
      </c>
      <c r="D46" s="19"/>
      <c r="E46" s="20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27"/>
      <c r="Q46" s="1"/>
      <c r="R46" s="1"/>
    </row>
    <row r="47" spans="1:18" ht="13.5">
      <c r="A47" s="247"/>
      <c r="B47" s="232" t="s">
        <v>6</v>
      </c>
      <c r="C47" s="18">
        <v>1</v>
      </c>
      <c r="D47" s="19"/>
      <c r="E47" s="20"/>
      <c r="F47" s="18"/>
      <c r="G47" s="18"/>
      <c r="H47" s="18"/>
      <c r="I47" s="18"/>
      <c r="J47" s="18"/>
      <c r="K47" s="18"/>
      <c r="L47" s="18"/>
      <c r="M47" s="18"/>
      <c r="N47" s="18"/>
      <c r="O47" s="21"/>
      <c r="P47" s="227"/>
      <c r="Q47" s="1"/>
      <c r="R47" s="1"/>
    </row>
    <row r="48" spans="1:18" ht="13.5">
      <c r="A48" s="247"/>
      <c r="B48" s="232"/>
      <c r="C48" s="18">
        <v>2</v>
      </c>
      <c r="D48" s="19"/>
      <c r="E48" s="20"/>
      <c r="F48" s="18"/>
      <c r="G48" s="18"/>
      <c r="H48" s="18"/>
      <c r="I48" s="18"/>
      <c r="J48" s="18"/>
      <c r="K48" s="18"/>
      <c r="L48" s="18"/>
      <c r="M48" s="18"/>
      <c r="N48" s="18"/>
      <c r="O48" s="21"/>
      <c r="P48" s="227"/>
      <c r="Q48" s="1"/>
      <c r="R48" s="1"/>
    </row>
    <row r="49" spans="1:18" ht="13.5">
      <c r="A49" s="247"/>
      <c r="B49" s="232" t="s">
        <v>7</v>
      </c>
      <c r="C49" s="18">
        <v>1</v>
      </c>
      <c r="D49" s="19"/>
      <c r="E49" s="20"/>
      <c r="F49" s="18"/>
      <c r="G49" s="18"/>
      <c r="H49" s="18"/>
      <c r="I49" s="18"/>
      <c r="J49" s="18"/>
      <c r="K49" s="18"/>
      <c r="L49" s="18"/>
      <c r="M49" s="18"/>
      <c r="N49" s="18"/>
      <c r="O49" s="21"/>
      <c r="P49" s="227"/>
      <c r="Q49" s="1"/>
      <c r="R49" s="1"/>
    </row>
    <row r="50" spans="1:18" ht="13.5">
      <c r="A50" s="247"/>
      <c r="B50" s="232"/>
      <c r="C50" s="18">
        <v>2</v>
      </c>
      <c r="D50" s="19"/>
      <c r="E50" s="20"/>
      <c r="F50" s="18"/>
      <c r="G50" s="18"/>
      <c r="H50" s="18"/>
      <c r="I50" s="18"/>
      <c r="J50" s="18"/>
      <c r="K50" s="18"/>
      <c r="L50" s="18"/>
      <c r="M50" s="18"/>
      <c r="N50" s="18"/>
      <c r="O50" s="21"/>
      <c r="P50" s="227"/>
      <c r="Q50" s="1"/>
      <c r="R50" s="1"/>
    </row>
    <row r="51" spans="1:18" ht="13.5">
      <c r="A51" s="247"/>
      <c r="B51" s="232" t="s">
        <v>8</v>
      </c>
      <c r="C51" s="18">
        <v>1</v>
      </c>
      <c r="D51" s="19"/>
      <c r="E51" s="20"/>
      <c r="F51" s="18"/>
      <c r="G51" s="18"/>
      <c r="H51" s="18"/>
      <c r="I51" s="18"/>
      <c r="J51" s="18"/>
      <c r="K51" s="18"/>
      <c r="L51" s="18"/>
      <c r="M51" s="18"/>
      <c r="N51" s="18"/>
      <c r="O51" s="21"/>
      <c r="P51" s="227"/>
      <c r="Q51" s="1"/>
      <c r="R51" s="1"/>
    </row>
    <row r="52" spans="1:18" ht="13.5">
      <c r="A52" s="247"/>
      <c r="B52" s="232"/>
      <c r="C52" s="18">
        <v>2</v>
      </c>
      <c r="D52" s="19"/>
      <c r="E52" s="20"/>
      <c r="F52" s="18"/>
      <c r="G52" s="18"/>
      <c r="H52" s="18"/>
      <c r="I52" s="18"/>
      <c r="J52" s="18"/>
      <c r="K52" s="18"/>
      <c r="L52" s="18"/>
      <c r="M52" s="18"/>
      <c r="N52" s="18"/>
      <c r="O52" s="21"/>
      <c r="P52" s="227"/>
      <c r="Q52" s="1"/>
      <c r="R52" s="1"/>
    </row>
    <row r="53" spans="1:18" ht="13.5">
      <c r="A53" s="247"/>
      <c r="B53" s="232" t="s">
        <v>9</v>
      </c>
      <c r="C53" s="18">
        <v>1</v>
      </c>
      <c r="D53" s="19"/>
      <c r="E53" s="20"/>
      <c r="F53" s="18"/>
      <c r="G53" s="18"/>
      <c r="H53" s="18"/>
      <c r="I53" s="18"/>
      <c r="J53" s="18"/>
      <c r="K53" s="18"/>
      <c r="L53" s="18"/>
      <c r="M53" s="18"/>
      <c r="N53" s="18"/>
      <c r="O53" s="21"/>
      <c r="P53" s="227"/>
      <c r="Q53" s="1"/>
      <c r="R53" s="1"/>
    </row>
    <row r="54" spans="1:18" ht="13.5">
      <c r="A54" s="247"/>
      <c r="B54" s="232"/>
      <c r="C54" s="18">
        <v>2</v>
      </c>
      <c r="D54" s="19"/>
      <c r="E54" s="20"/>
      <c r="F54" s="18"/>
      <c r="G54" s="18"/>
      <c r="H54" s="18"/>
      <c r="I54" s="18"/>
      <c r="J54" s="18"/>
      <c r="K54" s="18"/>
      <c r="L54" s="18"/>
      <c r="M54" s="18"/>
      <c r="N54" s="18"/>
      <c r="O54" s="21"/>
      <c r="P54" s="227"/>
      <c r="Q54" s="1"/>
      <c r="R54" s="1"/>
    </row>
    <row r="55" spans="1:18" ht="13.5">
      <c r="A55" s="247"/>
      <c r="B55" s="233" t="s">
        <v>26</v>
      </c>
      <c r="C55" s="233"/>
      <c r="D55" s="234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1"/>
      <c r="P55" s="227"/>
      <c r="Q55" s="1"/>
      <c r="R55" s="1"/>
    </row>
    <row r="56" spans="1:18" ht="13.5">
      <c r="A56" s="248"/>
      <c r="B56" s="234" t="s">
        <v>39</v>
      </c>
      <c r="C56" s="252"/>
      <c r="D56" s="252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28"/>
      <c r="Q56" s="1"/>
      <c r="R56" s="1"/>
    </row>
    <row r="57" spans="1:18" ht="13.5">
      <c r="A57" s="249"/>
      <c r="B57" s="255"/>
      <c r="C57" s="255"/>
      <c r="D57" s="256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/>
      <c r="P57" s="229"/>
      <c r="Q57" s="1"/>
      <c r="R57" s="1"/>
    </row>
    <row r="58" spans="1:18" ht="13.5">
      <c r="A58" s="237" t="s">
        <v>16</v>
      </c>
      <c r="B58" s="238"/>
      <c r="C58" s="238"/>
      <c r="D58" s="239"/>
      <c r="E58" s="33"/>
      <c r="F58" s="240"/>
      <c r="G58" s="240"/>
      <c r="H58" s="240"/>
      <c r="I58" s="240"/>
      <c r="J58" s="240"/>
      <c r="K58" s="240"/>
      <c r="L58" s="240"/>
      <c r="M58" s="240"/>
      <c r="N58" s="240"/>
      <c r="O58" s="241"/>
      <c r="P58" s="36"/>
      <c r="Q58" s="1"/>
      <c r="R58" s="1"/>
    </row>
    <row r="59" spans="1:18" ht="13.5">
      <c r="A59" s="37"/>
      <c r="B59" s="37"/>
      <c r="C59" s="37"/>
      <c r="D59" s="38"/>
      <c r="E59" s="39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1"/>
      <c r="R59" s="1"/>
    </row>
  </sheetData>
  <mergeCells count="60">
    <mergeCell ref="N1:O1"/>
    <mergeCell ref="B43:D43"/>
    <mergeCell ref="B56:D56"/>
    <mergeCell ref="I1:L1"/>
    <mergeCell ref="H2:H3"/>
    <mergeCell ref="I2:I3"/>
    <mergeCell ref="J2:J3"/>
    <mergeCell ref="K2:K3"/>
    <mergeCell ref="F1:H1"/>
    <mergeCell ref="L2:L3"/>
    <mergeCell ref="P32:P44"/>
    <mergeCell ref="P45:P57"/>
    <mergeCell ref="A58:D58"/>
    <mergeCell ref="F58:H58"/>
    <mergeCell ref="I58:L58"/>
    <mergeCell ref="M58:O58"/>
    <mergeCell ref="A45:A57"/>
    <mergeCell ref="B47:B48"/>
    <mergeCell ref="B49:B50"/>
    <mergeCell ref="B51:B52"/>
    <mergeCell ref="P1:P3"/>
    <mergeCell ref="P4:P17"/>
    <mergeCell ref="P18:P31"/>
    <mergeCell ref="A18:A31"/>
    <mergeCell ref="B14:D14"/>
    <mergeCell ref="B15:D15"/>
    <mergeCell ref="B17:D17"/>
    <mergeCell ref="B30:D30"/>
    <mergeCell ref="F2:F3"/>
    <mergeCell ref="G2:G3"/>
    <mergeCell ref="M2:N2"/>
    <mergeCell ref="A32:A44"/>
    <mergeCell ref="B36:B37"/>
    <mergeCell ref="B38:B39"/>
    <mergeCell ref="B40:B41"/>
    <mergeCell ref="B22:B23"/>
    <mergeCell ref="B42:D42"/>
    <mergeCell ref="B44:D44"/>
    <mergeCell ref="B24:B25"/>
    <mergeCell ref="B26:B27"/>
    <mergeCell ref="B53:B54"/>
    <mergeCell ref="B45:B46"/>
    <mergeCell ref="B55:D55"/>
    <mergeCell ref="B57:D57"/>
    <mergeCell ref="B34:B35"/>
    <mergeCell ref="B28:D28"/>
    <mergeCell ref="B29:D29"/>
    <mergeCell ref="B31:D31"/>
    <mergeCell ref="B18:B19"/>
    <mergeCell ref="B20:B21"/>
    <mergeCell ref="B16:D16"/>
    <mergeCell ref="B32:B33"/>
    <mergeCell ref="E1:E3"/>
    <mergeCell ref="B4:B5"/>
    <mergeCell ref="B6:B7"/>
    <mergeCell ref="B8:B9"/>
    <mergeCell ref="A1:D3"/>
    <mergeCell ref="A4:A17"/>
    <mergeCell ref="B10:B11"/>
    <mergeCell ref="B12:B13"/>
  </mergeCells>
  <printOptions/>
  <pageMargins left="0.24" right="0.15" top="0.5" bottom="0.54" header="0.13" footer="0.5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高野明夫 </dc:creator>
  <cp:keywords/>
  <dc:description/>
  <cp:lastModifiedBy>望月</cp:lastModifiedBy>
  <cp:lastPrinted>2006-04-11T11:15:12Z</cp:lastPrinted>
  <dcterms:created xsi:type="dcterms:W3CDTF">2004-04-05T04:38:39Z</dcterms:created>
  <dcterms:modified xsi:type="dcterms:W3CDTF">2006-04-11T11:37:21Z</dcterms:modified>
  <cp:category/>
  <cp:version/>
  <cp:contentType/>
  <cp:contentStatus/>
</cp:coreProperties>
</file>